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lic\Documents\finacijski plan 2023-2025\"/>
    </mc:Choice>
  </mc:AlternateContent>
  <xr:revisionPtr revIDLastSave="0" documentId="8_{51698A4D-6B57-4644-A6AD-4728F5A6A89C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4000" windowHeight="960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35" i="25" l="1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41" i="25"/>
  <c r="AG105" i="25"/>
  <c r="AG157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G14" i="25" s="1"/>
  <c r="T14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G26" i="25" s="1"/>
  <c r="T26" i="25" s="1"/>
  <c r="AF203" i="25"/>
  <c r="AG203" i="25" s="1"/>
  <c r="AF204" i="25"/>
  <c r="AG204" i="25" s="1"/>
  <c r="G10" i="25" s="1"/>
  <c r="T10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18" i="25" l="1"/>
  <c r="T18" i="25" s="1"/>
  <c r="G21" i="25"/>
  <c r="T21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<sst xmlns="http://schemas.openxmlformats.org/spreadsheetml/2006/main" count="13966" uniqueCount="5297">
  <si>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</si>
  <si>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</si>
  <si>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</si>
  <si>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</si>
  <si>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</si>
  <si>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</si>
  <si>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</si>
  <si>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</si>
  <si>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</si>
  <si>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</si>
  <si>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</si>
  <si>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</si>
  <si>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</si>
  <si>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</si>
  <si>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</si>
  <si>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</si>
  <si>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</si>
  <si>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</si>
  <si>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</si>
  <si>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</si>
  <si>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</si>
  <si>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</si>
  <si>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</si>
  <si>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</si>
  <si>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</si>
  <si>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</si>
  <si>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</si>
  <si>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</si>
  <si>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</si>
  <si>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</si>
  <si>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</si>
  <si>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</si>
  <si>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</si>
  <si>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</si>
  <si>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</si>
  <si>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</si>
  <si>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</si>
  <si>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</si>
  <si>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</si>
  <si>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</si>
  <si>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</si>
  <si>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</si>
  <si>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</si>
  <si>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</si>
  <si>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</si>
  <si>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</si>
  <si>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</si>
  <si>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</si>
  <si>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</si>
  <si>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</si>
  <si>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</si>
  <si>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</si>
  <si>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</si>
  <si>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</si>
  <si>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</si>
  <si>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</si>
  <si>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</si>
  <si>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</si>
  <si>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</si>
  <si>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</si>
  <si>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</si>
  <si>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</si>
  <si>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</si>
  <si>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</si>
  <si>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</si>
  <si>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</si>
  <si>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</si>
  <si>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</si>
  <si>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</si>
  <si>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</si>
  <si>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</si>
  <si>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</si>
  <si>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</si>
  <si>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</si>
  <si>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</si>
  <si>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</si>
  <si>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</si>
  <si>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</si>
  <si>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</si>
  <si>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</si>
  <si>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</si>
  <si>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</si>
  <si>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</si>
  <si>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</si>
  <si>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</si>
  <si>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</si>
  <si>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</si>
  <si>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</si>
  <si>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</si>
  <si>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</si>
  <si>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</si>
  <si>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</si>
  <si>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</si>
  <si>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</si>
  <si>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</si>
  <si>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</si>
  <si>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</si>
  <si>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</si>
  <si>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</si>
  <si>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</si>
  <si>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</si>
  <si>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</si>
  <si>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</si>
  <si>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</si>
  <si>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</si>
  <si>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</si>
  <si>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</si>
  <si>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</si>
  <si>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</si>
  <si>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</si>
  <si>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</si>
  <si>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</si>
  <si>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</si>
  <si>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</si>
  <si>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</si>
  <si>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</si>
  <si>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</si>
  <si>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</si>
  <si>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</si>
  <si>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</si>
  <si>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</si>
  <si>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</si>
  <si>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</si>
  <si>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</si>
  <si>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</si>
  <si>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</si>
  <si>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</si>
  <si>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</si>
  <si>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</si>
  <si>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</si>
  <si>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</si>
  <si>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</si>
  <si>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</si>
  <si>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</si>
  <si>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</si>
  <si>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</si>
  <si>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</si>
  <si>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</si>
  <si>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</si>
  <si>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</si>
  <si>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</si>
  <si>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</si>
  <si>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</si>
  <si>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</si>
  <si>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</si>
  <si>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</si>
  <si>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</si>
  <si>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</si>
  <si>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</si>
  <si>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</si>
  <si>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</si>
  <si>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</si>
  <si>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</si>
  <si>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</si>
  <si>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</si>
  <si>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</si>
  <si>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</si>
  <si>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</si>
  <si>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</si>
  <si>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</si>
  <si>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</si>
  <si>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</si>
  <si>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</si>
  <si>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</si>
  <si>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</si>
  <si>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</si>
  <si>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</si>
  <si>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</si>
  <si>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</si>
  <si>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</si>
  <si>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</si>
  <si>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</si>
  <si>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</si>
  <si>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</si>
  <si>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</si>
  <si>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</si>
  <si>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</si>
  <si>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</si>
  <si>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</si>
  <si>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</si>
  <si>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</si>
  <si>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</si>
  <si>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</si>
  <si>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</si>
  <si>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</si>
  <si>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</si>
  <si>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</si>
  <si>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</si>
  <si>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</si>
  <si>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</si>
  <si>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</si>
  <si>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</si>
  <si>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</si>
  <si>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</si>
  <si>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</si>
  <si>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</si>
  <si>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</si>
  <si>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</si>
  <si>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</si>
  <si>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</si>
  <si>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</si>
  <si>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</si>
  <si>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</si>
  <si>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</si>
  <si>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</si>
  <si>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</si>
  <si>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</si>
  <si>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</si>
  <si>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</si>
  <si>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</si>
  <si>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</si>
  <si>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</si>
  <si>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</si>
  <si>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</si>
  <si>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</si>
  <si>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</si>
  <si>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</si>
  <si>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</si>
  <si>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</si>
  <si>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</si>
  <si>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</si>
  <si>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</si>
  <si>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</si>
  <si>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</si>
  <si>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</si>
  <si>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</si>
  <si>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</si>
  <si>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</si>
  <si>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</si>
  <si>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</si>
  <si>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</si>
  <si>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</si>
  <si>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</si>
  <si>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</si>
  <si>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</si>
  <si>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</si>
  <si>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</si>
  <si>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</si>
  <si>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</si>
  <si>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</si>
  <si>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</si>
  <si>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</si>
  <si>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</si>
  <si>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</si>
  <si>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</si>
  <si>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</si>
  <si>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</si>
  <si>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</si>
  <si>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</si>
  <si>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</si>
  <si>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</si>
  <si>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</si>
  <si>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</si>
  <si>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</si>
  <si>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</si>
  <si>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</si>
  <si>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</si>
  <si>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</si>
  <si>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</si>
  <si>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</si>
  <si>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</si>
  <si>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</si>
  <si>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</si>
  <si>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</si>
  <si>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</si>
  <si>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</si>
  <si>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</si>
  <si>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</si>
  <si>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</si>
  <si>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</si>
  <si>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</si>
  <si>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</si>
  <si>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</si>
  <si>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</si>
  <si>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</si>
  <si>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</si>
  <si>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</si>
  <si>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</si>
  <si>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</si>
  <si>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</si>
  <si>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</si>
  <si>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</si>
  <si>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</si>
  <si>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</si>
  <si>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</si>
  <si>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</si>
  <si>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</si>
  <si>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</si>
  <si>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</si>
  <si>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</si>
  <si>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</si>
  <si>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</si>
  <si>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</si>
  <si>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</si>
  <si>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</si>
  <si>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</si>
  <si>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</si>
  <si>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</si>
  <si>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</si>
  <si>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</si>
  <si>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</si>
  <si>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</si>
  <si>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</si>
  <si>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</si>
  <si>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</si>
  <si>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</si>
  <si>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</si>
  <si>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</si>
  <si>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</si>
  <si>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</si>
  <si>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</si>
  <si>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</si>
  <si>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</si>
  <si>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</si>
  <si>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</si>
  <si>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</si>
  <si>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</si>
  <si>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</si>
  <si>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</si>
  <si>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</si>
  <si>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</si>
  <si>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</si>
  <si>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</si>
  <si>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</si>
  <si>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</si>
  <si>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</si>
  <si>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</si>
  <si>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</si>
  <si>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</si>
  <si>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</si>
  <si>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</si>
  <si>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</si>
  <si>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</si>
  <si>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</si>
  <si>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</si>
  <si>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</si>
  <si>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</si>
  <si>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</si>
  <si>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</si>
  <si>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</si>
  <si>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</si>
  <si>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</si>
  <si>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</si>
  <si>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</si>
  <si>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</si>
  <si>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</si>
  <si>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</si>
  <si>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</si>
  <si>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</si>
  <si>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</si>
  <si>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</si>
  <si>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</si>
  <si>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</si>
  <si>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</si>
  <si>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</si>
  <si>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</si>
  <si>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</si>
  <si>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</si>
  <si>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</si>
  <si>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</si>
  <si>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</si>
  <si>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</si>
  <si>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</si>
  <si>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</si>
  <si>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</si>
  <si>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</si>
  <si>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</si>
  <si>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</si>
  <si>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</si>
  <si>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</si>
  <si>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</si>
  <si>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</si>
  <si>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</si>
  <si>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</si>
  <si>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</si>
  <si>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</si>
  <si>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</si>
  <si>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</si>
  <si>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</si>
  <si>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</si>
  <si>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</si>
  <si>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</si>
  <si>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</si>
  <si>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</si>
  <si>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</si>
  <si>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</si>
  <si>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</si>
  <si>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</si>
  <si>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</si>
  <si>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</si>
  <si>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</si>
  <si>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</si>
  <si>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</si>
  <si>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</si>
  <si>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</si>
  <si>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</si>
  <si>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</si>
  <si>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</si>
  <si>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</si>
  <si>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</si>
  <si>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</si>
  <si>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</si>
  <si>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</si>
  <si>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</si>
  <si>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</si>
  <si>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</si>
  <si>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</si>
  <si>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</si>
  <si>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</si>
  <si>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</si>
  <si>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</si>
  <si>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</si>
  <si>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</si>
  <si>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</si>
  <si>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</si>
  <si>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</si>
  <si>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</si>
  <si>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</si>
  <si>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</si>
  <si>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</si>
  <si>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</si>
  <si>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</si>
  <si>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</si>
  <si>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</si>
  <si>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</si>
  <si>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</si>
  <si>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</si>
  <si>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</si>
  <si>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</si>
  <si>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</si>
  <si>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</si>
  <si>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</si>
  <si>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</si>
  <si>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</si>
  <si>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</si>
  <si>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</si>
  <si>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</si>
  <si>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</si>
  <si>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</si>
  <si>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</si>
  <si>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</si>
  <si>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</si>
  <si>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</si>
  <si>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</si>
  <si>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</si>
  <si>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</si>
  <si>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</si>
  <si>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</si>
  <si>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</si>
  <si>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</si>
  <si>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</si>
  <si>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</si>
  <si>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</si>
  <si>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</si>
  <si>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</si>
  <si>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</si>
  <si>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</si>
  <si>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</si>
  <si>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</si>
  <si>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</si>
  <si>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</si>
  <si>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</si>
  <si>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</si>
  <si>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</si>
  <si>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</si>
  <si>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</si>
  <si>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</si>
  <si>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</si>
  <si>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</si>
  <si>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</si>
  <si>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</si>
  <si>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</si>
  <si>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</si>
  <si>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</si>
  <si>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</si>
  <si>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</si>
  <si>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</si>
  <si>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</si>
  <si>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</si>
  <si>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</si>
  <si>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</si>
  <si>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</si>
  <si>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</si>
  <si>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</si>
  <si>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</si>
  <si>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</si>
  <si>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</si>
  <si>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</si>
  <si>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</si>
  <si>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</si>
  <si>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</si>
  <si>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</si>
  <si>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</si>
  <si>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</si>
  <si>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</si>
  <si>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</si>
  <si>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</si>
  <si>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</si>
  <si>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</si>
  <si>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</si>
  <si>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</si>
  <si>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</si>
  <si>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</si>
  <si>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</si>
  <si>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</si>
  <si>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</si>
  <si>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</si>
  <si>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</si>
  <si>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</si>
  <si>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</si>
  <si>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</si>
  <si>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</si>
  <si>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</si>
  <si>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</si>
  <si>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</si>
  <si>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</si>
  <si>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</si>
  <si>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</si>
  <si>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</si>
  <si>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</si>
  <si>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</si>
  <si>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</si>
  <si>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</si>
  <si>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</si>
  <si>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</si>
  <si>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</si>
  <si>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</si>
  <si>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</si>
  <si>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</si>
  <si>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</si>
  <si>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</si>
  <si>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</si>
  <si>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</si>
  <si>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</si>
  <si>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</si>
  <si>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</si>
  <si>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</si>
  <si>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</si>
  <si>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</si>
  <si>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</si>
  <si>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</si>
  <si>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</si>
  <si>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</si>
  <si>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</si>
  <si>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</si>
  <si>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</si>
  <si>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</si>
  <si>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</si>
  <si>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</si>
  <si>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</si>
  <si>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</si>
  <si>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</si>
  <si>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</si>
  <si>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</si>
  <si>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</si>
  <si>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</si>
  <si>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</si>
  <si>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</si>
  <si>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</si>
  <si>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</si>
  <si>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</si>
  <si>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</si>
  <si>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</si>
  <si>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</si>
  <si>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</si>
  <si>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</si>
  <si>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</si>
  <si>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</si>
  <si>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</si>
  <si>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</si>
  <si>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</si>
  <si>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</si>
  <si>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</si>
  <si>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</si>
  <si>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</si>
  <si>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</si>
  <si>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</si>
  <si>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</si>
  <si>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</si>
  <si>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</si>
  <si>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</si>
  <si>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</si>
  <si>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</si>
  <si>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</si>
  <si>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</si>
  <si>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</si>
  <si>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</si>
  <si>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</si>
  <si>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</si>
  <si>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</si>
  <si>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</si>
  <si>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</si>
  <si>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</si>
  <si>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</si>
  <si>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</si>
  <si>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</si>
  <si>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</si>
  <si>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</si>
  <si>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</si>
  <si>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</si>
  <si>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</si>
  <si>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</si>
  <si>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</si>
  <si>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</si>
  <si>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</si>
  <si>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</si>
  <si>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</si>
  <si>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</si>
  <si>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</si>
  <si>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</si>
  <si>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</si>
  <si>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</si>
  <si>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</si>
  <si>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</si>
  <si>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</si>
  <si>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</si>
  <si>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</si>
  <si>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</si>
  <si>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</si>
  <si>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</si>
  <si>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</si>
  <si>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</si>
  <si>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</si>
  <si>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</si>
  <si>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</si>
  <si>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</si>
  <si>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</si>
  <si>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</si>
  <si>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</si>
  <si>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</si>
  <si>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</si>
  <si>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</si>
  <si>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</si>
  <si>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</si>
  <si>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</si>
  <si>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</si>
  <si>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</si>
  <si>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</si>
  <si>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</si>
  <si>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</si>
  <si>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</si>
  <si>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</si>
  <si>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</si>
  <si>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</si>
  <si>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</si>
  <si>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</si>
  <si>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</si>
  <si>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</si>
  <si>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</si>
  <si>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</si>
  <si>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</si>
  <si>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</si>
  <si>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</si>
  <si>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</si>
  <si>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</si>
  <si>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</si>
  <si>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</si>
  <si>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</si>
  <si>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</si>
  <si>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</si>
  <si>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</si>
  <si>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</si>
  <si>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</si>
  <si>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</si>
  <si>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</si>
  <si>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</si>
  <si>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</si>
  <si>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</si>
  <si>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</si>
  <si>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</si>
  <si>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</si>
  <si>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</si>
  <si>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</si>
  <si>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</si>
  <si>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</si>
  <si>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</si>
  <si>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</si>
  <si>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</si>
  <si>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</si>
  <si>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</si>
  <si>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</si>
  <si>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</si>
  <si>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</si>
  <si>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</si>
  <si>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</si>
  <si>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</si>
  <si>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</si>
  <si>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</si>
  <si>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</si>
  <si>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</si>
  <si>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</si>
  <si>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</si>
  <si>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</si>
  <si>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</si>
  <si>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</si>
  <si>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</si>
  <si>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</si>
  <si>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</si>
  <si>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</si>
  <si>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</si>
  <si>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</si>
  <si>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</si>
  <si>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</si>
  <si>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</si>
  <si>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</si>
  <si>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</si>
  <si>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</si>
  <si>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</si>
  <si>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</si>
  <si>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</si>
  <si>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</si>
  <si>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</si>
  <si>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</si>
  <si>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</si>
  <si>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</si>
  <si>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</si>
  <si>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</si>
  <si>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</si>
  <si>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</si>
  <si>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</si>
  <si>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</si>
  <si>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</si>
  <si>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</si>
  <si>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</si>
  <si>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</si>
  <si>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</si>
  <si>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</si>
  <si>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</si>
  <si>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</si>
  <si>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</si>
  <si>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</si>
  <si>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</si>
  <si>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</si>
  <si>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</si>
  <si>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</si>
  <si>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</si>
  <si>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</si>
  <si>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</si>
  <si>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</si>
  <si>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</si>
  <si>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</si>
  <si>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</si>
  <si>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</si>
  <si>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</si>
  <si>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</si>
  <si>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</si>
  <si>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</si>
  <si>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</si>
  <si>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</si>
  <si>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</si>
  <si>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</si>
  <si>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</si>
  <si>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</si>
  <si>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</si>
  <si>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</si>
  <si>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</si>
  <si>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</si>
  <si>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</si>
  <si>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</si>
  <si>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</si>
  <si>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</si>
  <si>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</si>
  <si>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</si>
  <si>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</si>
  <si>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</si>
  <si>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</si>
  <si>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</si>
  <si>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</si>
  <si>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</si>
  <si>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</si>
  <si>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</si>
  <si>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</si>
  <si>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</si>
  <si>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</si>
  <si>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</si>
  <si>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</si>
  <si>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</si>
  <si>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</si>
  <si>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</si>
  <si>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</si>
  <si>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</si>
  <si>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</si>
  <si>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</si>
  <si>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</si>
  <si>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</si>
  <si>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</si>
  <si>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</si>
  <si>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</si>
  <si>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</si>
  <si>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</si>
  <si>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</si>
  <si>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</si>
  <si>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</si>
  <si>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</si>
  <si>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</si>
  <si>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</si>
  <si>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</si>
  <si>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</si>
  <si>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</si>
  <si>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</si>
  <si>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</si>
  <si>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</si>
  <si>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</si>
  <si>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</si>
  <si>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</si>
  <si>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</si>
  <si>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</si>
  <si>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</si>
  <si>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</si>
  <si>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</si>
  <si>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</si>
  <si>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</si>
  <si>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</si>
  <si>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</si>
  <si>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</si>
  <si>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</si>
  <si>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</si>
  <si>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</si>
  <si>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</si>
  <si>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</si>
  <si>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</si>
  <si>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</si>
  <si>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</si>
  <si>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</si>
  <si>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</si>
  <si>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</si>
  <si>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</si>
  <si>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</si>
  <si>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</si>
  <si>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</si>
  <si>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</si>
  <si>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</si>
  <si>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</si>
  <si>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</si>
  <si>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</si>
  <si>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</si>
  <si>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</si>
  <si>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</si>
  <si>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</si>
  <si>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</si>
  <si>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</si>
  <si>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</si>
  <si>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</si>
  <si>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</si>
  <si>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</si>
  <si>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</si>
  <si>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</si>
  <si>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</si>
  <si>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</si>
  <si>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</si>
  <si>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</si>
  <si>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</si>
  <si>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</si>
  <si>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</si>
  <si>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</si>
  <si>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</si>
  <si>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</si>
  <si>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</si>
  <si>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</si>
  <si>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</si>
  <si>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</si>
  <si>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</si>
  <si>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</si>
  <si>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</si>
  <si>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</si>
  <si>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</si>
  <si>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</si>
  <si>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</si>
  <si>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</si>
  <si>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</si>
  <si>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</si>
  <si>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</si>
  <si>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</si>
  <si>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</si>
  <si>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</si>
  <si>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</si>
  <si>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</si>
  <si>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</si>
  <si>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</si>
  <si>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</si>
  <si>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</si>
  <si>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</si>
  <si>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</si>
  <si>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</si>
  <si>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</si>
  <si>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</si>
  <si>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</si>
  <si>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</si>
  <si>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</si>
  <si>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</si>
  <si>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</si>
  <si>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</si>
  <si>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</si>
  <si>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</si>
  <si>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</si>
  <si>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</si>
  <si>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</si>
  <si>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</si>
  <si>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</si>
  <si>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</si>
  <si>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</si>
  <si>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</si>
  <si>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</si>
  <si>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</si>
  <si>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</si>
  <si>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</si>
  <si>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</si>
  <si>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</si>
  <si>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</si>
  <si>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</si>
  <si>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</si>
  <si>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</si>
  <si>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</si>
  <si>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</si>
  <si>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</si>
  <si>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</si>
  <si>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</si>
  <si>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</si>
  <si>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</si>
  <si>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</si>
  <si>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</si>
  <si>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</si>
  <si>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</si>
  <si>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</si>
  <si>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</si>
  <si>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</si>
  <si>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</si>
  <si>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</si>
  <si>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</si>
  <si>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</si>
  <si>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</si>
  <si>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</si>
  <si>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</si>
  <si>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</si>
  <si>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</si>
  <si>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</si>
  <si>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</si>
  <si>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</si>
  <si>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</si>
  <si>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</si>
  <si>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</si>
  <si>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</si>
  <si>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</si>
  <si>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</si>
  <si>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</si>
  <si>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</si>
  <si>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</si>
  <si>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</si>
  <si>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</si>
  <si>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</si>
  <si>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</si>
  <si>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</si>
  <si>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</si>
  <si>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</si>
  <si>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</si>
  <si>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</si>
  <si>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</si>
  <si>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</si>
  <si>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</si>
  <si>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</si>
  <si>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</si>
  <si>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</si>
  <si>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</si>
  <si>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</si>
  <si>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</si>
  <si>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</si>
  <si>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</si>
  <si>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</si>
  <si>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</si>
  <si>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</si>
  <si>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</si>
  <si>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</si>
  <si>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</si>
  <si>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</si>
  <si>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</si>
  <si>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</si>
  <si>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</si>
  <si>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</si>
  <si>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</si>
  <si>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</si>
  <si>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</si>
  <si>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</si>
  <si>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</si>
  <si>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</si>
  <si>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</si>
  <si>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</si>
  <si>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</si>
  <si>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</si>
  <si>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</si>
  <si>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</si>
  <si>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</si>
  <si>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</si>
  <si>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</si>
  <si>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</si>
  <si>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</si>
  <si>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</si>
  <si>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</si>
  <si>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</si>
  <si>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</si>
  <si>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</si>
  <si>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</si>
  <si>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</si>
  <si>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</si>
  <si>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</si>
  <si>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</si>
  <si>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</si>
  <si>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</si>
  <si>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</si>
  <si>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</si>
  <si>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</si>
  <si>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</si>
  <si>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</si>
  <si>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</si>
  <si>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</si>
  <si>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</si>
  <si>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</si>
  <si>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</si>
  <si>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</si>
  <si>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</si>
  <si>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</si>
  <si>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</si>
  <si>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</si>
  <si>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</si>
  <si>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</si>
  <si>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</si>
  <si>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</si>
  <si>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</si>
  <si>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</si>
  <si>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</si>
  <si>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</si>
  <si>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</si>
  <si>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</si>
  <si>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</si>
  <si>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</si>
  <si>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</si>
  <si>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</si>
  <si>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</si>
  <si>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</si>
  <si>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</si>
  <si>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</si>
  <si>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</si>
  <si>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</si>
  <si>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</si>
  <si>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</si>
  <si>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</si>
  <si>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</si>
  <si>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</si>
  <si>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</si>
  <si>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</si>
  <si>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</si>
  <si>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</si>
  <si>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</si>
  <si>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</si>
  <si>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</si>
  <si>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</si>
  <si>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</si>
  <si>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</si>
  <si>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</si>
  <si>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</si>
  <si>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</si>
  <si>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</si>
  <si>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</si>
  <si>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</si>
  <si>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</si>
  <si>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</si>
  <si>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</si>
  <si>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</si>
  <si>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</si>
  <si>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</si>
  <si>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</si>
  <si>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</si>
  <si>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</si>
  <si>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</si>
  <si>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</si>
  <si>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</si>
  <si>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</si>
  <si>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</si>
  <si>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</si>
  <si>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</si>
  <si>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</si>
  <si>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</si>
  <si>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</si>
  <si>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</si>
  <si>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</si>
  <si>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</si>
  <si>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</si>
  <si>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</si>
  <si>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</si>
  <si>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</si>
  <si>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</si>
  <si>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</si>
  <si>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</si>
  <si>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</si>
  <si>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</si>
  <si>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</si>
  <si>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</si>
  <si>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</si>
  <si>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</si>
  <si>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</si>
  <si>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</si>
  <si>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</si>
  <si>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</si>
  <si>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</si>
  <si>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</si>
  <si>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</si>
  <si>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</si>
  <si>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</si>
  <si>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</si>
  <si>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</si>
  <si>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</si>
  <si>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</si>
  <si>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</si>
  <si>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</si>
  <si>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</si>
  <si>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</si>
  <si>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</si>
  <si>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</si>
  <si>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</si>
  <si>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</si>
  <si>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</si>
  <si>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</si>
  <si>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</si>
  <si>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</si>
  <si>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</si>
  <si>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</si>
  <si>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</si>
  <si>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</si>
  <si>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</si>
  <si>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</si>
  <si>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</si>
  <si>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</si>
  <si>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</si>
  <si>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</si>
  <si>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</si>
  <si>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</si>
  <si>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</si>
  <si>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</si>
  <si>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</si>
  <si>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</si>
  <si>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</si>
  <si>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</si>
  <si>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</si>
  <si>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</si>
  <si>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</si>
  <si>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</si>
  <si>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</si>
  <si>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</si>
  <si>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</si>
  <si>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</si>
  <si>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</si>
  <si>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</si>
  <si>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</si>
  <si>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</si>
  <si>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</si>
  <si>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</si>
  <si>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</si>
  <si>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</si>
  <si>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</si>
  <si>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</si>
  <si>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</si>
  <si>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</si>
  <si>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</si>
  <si>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</si>
  <si>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</si>
  <si>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</si>
  <si>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</si>
  <si>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</si>
  <si>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</si>
  <si>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</si>
  <si>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</si>
  <si>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</si>
  <si>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</si>
  <si>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</si>
  <si>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</si>
  <si>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</si>
  <si>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</si>
  <si>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</si>
  <si>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</si>
  <si>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</si>
  <si>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</si>
  <si>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</si>
  <si>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</si>
  <si>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</si>
  <si>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</si>
  <si>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</si>
  <si>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</si>
  <si>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</si>
  <si>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</si>
  <si>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</si>
  <si>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</si>
  <si>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</si>
  <si>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</si>
  <si>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</si>
  <si>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</si>
  <si>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</si>
  <si>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</si>
  <si>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</si>
  <si>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</si>
  <si>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</si>
  <si>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</si>
  <si>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</si>
  <si>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</si>
  <si>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</si>
  <si>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</si>
  <si>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</si>
  <si>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</si>
  <si>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</si>
  <si>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</si>
  <si>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</si>
  <si>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</si>
  <si>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</si>
  <si>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</si>
  <si>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</si>
  <si>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</si>
  <si>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</si>
  <si>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</si>
  <si>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</si>
  <si>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</si>
  <si>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</si>
  <si>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</si>
  <si>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</si>
  <si>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</si>
  <si>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</si>
  <si>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</si>
  <si>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</si>
  <si>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</si>
  <si>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</si>
  <si>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</si>
  <si>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</si>
  <si>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</si>
  <si>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</si>
  <si>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</si>
  <si>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</si>
  <si>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</si>
  <si>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</si>
  <si>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</si>
  <si>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</si>
  <si>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</si>
  <si>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</si>
  <si>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</si>
  <si>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</si>
  <si>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</si>
  <si>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</si>
  <si>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</si>
  <si>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</si>
  <si>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</si>
  <si>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</si>
  <si>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</si>
  <si>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</si>
  <si>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</si>
  <si>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</si>
  <si>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</si>
  <si>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</si>
  <si>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</si>
  <si>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</si>
  <si>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</si>
  <si>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</si>
  <si>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</si>
  <si>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</si>
  <si>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</si>
  <si>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</si>
  <si>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</si>
  <si>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</si>
  <si>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</si>
  <si>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</si>
  <si>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</si>
  <si>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</si>
  <si>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</si>
  <si>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</si>
  <si>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</si>
  <si>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</si>
  <si>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</si>
  <si>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</si>
  <si>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</si>
  <si>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</si>
  <si>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</si>
  <si>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</si>
  <si>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</si>
  <si>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</si>
  <si>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</si>
  <si>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</si>
  <si>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</si>
  <si>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</si>
  <si>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</si>
  <si>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</si>
  <si>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</si>
  <si>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</si>
  <si>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</si>
  <si>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</si>
  <si>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</si>
  <si>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</si>
  <si>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</si>
  <si>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</si>
  <si>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</si>
  <si>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</si>
  <si>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</si>
  <si>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</si>
  <si>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</si>
  <si>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</si>
  <si>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</si>
  <si>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</si>
  <si>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</si>
  <si>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</si>
  <si>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</si>
  <si>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</si>
  <si>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</si>
  <si>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</si>
  <si>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</si>
  <si>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</si>
  <si>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</si>
  <si>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</si>
  <si>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</si>
  <si>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</si>
  <si>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</si>
  <si>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</si>
  <si>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</si>
  <si>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</si>
  <si>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</si>
  <si>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</si>
  <si>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</si>
  <si>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</si>
  <si>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</si>
  <si>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</si>
  <si>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</si>
  <si>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</si>
  <si>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</si>
  <si>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</si>
  <si>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</si>
  <si>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</si>
  <si>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</si>
  <si>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</si>
  <si>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</si>
  <si>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</si>
  <si>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</si>
  <si>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</si>
  <si>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</si>
  <si>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</si>
  <si>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</si>
  <si>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</si>
  <si>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</si>
  <si>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</si>
  <si>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</si>
  <si>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</si>
  <si>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</si>
  <si>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</si>
  <si>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</si>
  <si>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</si>
  <si>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</si>
  <si>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</si>
  <si>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</si>
  <si>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</si>
  <si>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</si>
  <si>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</si>
  <si>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</si>
  <si>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</si>
  <si>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</si>
  <si>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</si>
  <si>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</si>
  <si>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</si>
  <si>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</si>
  <si>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</si>
  <si>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</si>
  <si>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</si>
  <si>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</si>
  <si>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</si>
  <si>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</si>
  <si>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</si>
  <si>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</si>
  <si>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</si>
  <si>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</si>
  <si>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</si>
  <si>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</si>
  <si>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</si>
  <si>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</si>
  <si>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</si>
  <si>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</si>
  <si>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</si>
  <si>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</si>
  <si>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</si>
  <si>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</si>
  <si>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</si>
  <si>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</si>
  <si>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</si>
  <si>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</si>
  <si>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</si>
  <si>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</si>
  <si>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</si>
  <si>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</si>
  <si>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</si>
  <si>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</si>
  <si>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</si>
  <si>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</si>
  <si>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</si>
  <si>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</si>
  <si>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</si>
  <si>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</si>
  <si>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</si>
  <si>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</si>
  <si>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</si>
  <si>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</si>
  <si>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</si>
  <si>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</si>
  <si>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</si>
  <si>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</si>
  <si>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</si>
  <si>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</si>
  <si>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</si>
  <si>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</si>
  <si>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</si>
  <si>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</si>
  <si>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</si>
  <si>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</si>
  <si>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</si>
  <si>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</si>
  <si>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</si>
  <si>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</si>
  <si>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</si>
  <si>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</si>
  <si>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</si>
  <si>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</si>
  <si>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</si>
  <si>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</si>
  <si>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</si>
  <si>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</si>
  <si>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</si>
  <si>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</si>
  <si>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</si>
  <si>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</si>
  <si>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</si>
  <si>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</si>
  <si>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</si>
  <si>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</si>
  <si>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</si>
  <si>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</si>
  <si>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</si>
  <si>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</si>
  <si>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</si>
  <si>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</si>
  <si>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</si>
  <si>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</si>
  <si>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</si>
  <si>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</si>
  <si>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</si>
  <si>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</si>
  <si>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</si>
  <si>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</si>
  <si>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</si>
  <si>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</si>
  <si>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</si>
  <si>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</si>
  <si>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</si>
  <si>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</si>
  <si>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</si>
  <si>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</si>
  <si>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</si>
  <si>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</si>
  <si>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</si>
  <si>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</si>
  <si>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</si>
  <si>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</si>
  <si>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</si>
  <si>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</si>
  <si>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</si>
  <si>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</si>
  <si>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</si>
  <si>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</si>
  <si>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</si>
  <si>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</si>
  <si>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</si>
  <si>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</si>
  <si>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</si>
  <si>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</si>
  <si>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</si>
  <si>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</si>
  <si>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</si>
  <si>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</si>
  <si>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</si>
  <si>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</si>
  <si>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</si>
  <si>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</si>
  <si>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</si>
  <si>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</si>
  <si>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</si>
  <si>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</si>
  <si>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</si>
  <si>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</si>
  <si>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</si>
  <si>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</si>
  <si>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</si>
  <si>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</si>
  <si>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</si>
  <si>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</si>
  <si>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</si>
  <si>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</si>
  <si>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</si>
  <si>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</si>
  <si>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</si>
  <si>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</si>
  <si>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</si>
  <si>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</si>
  <si>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</si>
  <si>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</si>
  <si>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</si>
  <si>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</si>
  <si>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</si>
  <si>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</si>
  <si>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</si>
  <si>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</si>
  <si>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</si>
  <si>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</si>
  <si>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</si>
  <si>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</si>
  <si>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</si>
  <si>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</si>
  <si>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</si>
  <si>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</si>
  <si>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</si>
  <si>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</si>
  <si>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</si>
  <si>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</si>
  <si>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</si>
  <si>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</si>
  <si>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</si>
  <si>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</si>
  <si>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</si>
  <si>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</si>
  <si>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</si>
  <si>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</si>
  <si>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</si>
  <si>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</si>
  <si>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</si>
  <si>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</si>
  <si>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</si>
  <si>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</si>
  <si>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</si>
  <si>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</si>
  <si>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</si>
  <si>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</si>
  <si>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</si>
  <si>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</si>
  <si>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</si>
  <si>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</si>
  <si>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</si>
  <si>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</si>
  <si>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</si>
  <si>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</si>
  <si>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</si>
  <si>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</si>
  <si>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</si>
  <si>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</si>
  <si>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</si>
  <si>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</si>
  <si>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</si>
  <si>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</si>
  <si>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</si>
  <si>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</si>
  <si>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</si>
  <si>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</si>
  <si>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</si>
  <si>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</si>
  <si>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</si>
  <si>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</si>
  <si>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</si>
  <si>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</si>
  <si>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</si>
  <si>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</si>
  <si>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</si>
  <si>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</si>
  <si>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</si>
  <si>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</si>
  <si>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</si>
  <si>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</si>
  <si>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</si>
  <si>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</si>
  <si>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</si>
  <si>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</si>
  <si>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</si>
  <si>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</si>
  <si>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</si>
  <si>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</si>
  <si>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</si>
  <si>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</si>
  <si>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</si>
  <si>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</si>
  <si>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</si>
  <si>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</si>
  <si>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</si>
  <si>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</si>
  <si>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</si>
  <si>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</si>
  <si>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</si>
  <si>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</si>
  <si>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</si>
  <si>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</si>
  <si>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</si>
  <si>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</si>
  <si>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</si>
  <si>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</si>
  <si>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</si>
  <si>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</si>
  <si>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</si>
  <si>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</si>
  <si>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</si>
  <si>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</si>
  <si>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</si>
  <si>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</si>
  <si>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</si>
  <si>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</si>
  <si>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</si>
  <si>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</si>
  <si>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</si>
  <si>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</si>
  <si>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</si>
  <si>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</si>
  <si>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</si>
  <si>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</si>
  <si>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</si>
  <si>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</si>
  <si>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</si>
  <si>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</si>
  <si>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</si>
  <si>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</si>
  <si>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</si>
  <si>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</si>
  <si>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</si>
  <si>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</si>
  <si>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</si>
  <si>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</si>
  <si>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</si>
  <si>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</si>
  <si>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</si>
  <si>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</si>
  <si>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</si>
  <si>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</si>
  <si>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</si>
  <si>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</si>
  <si>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</si>
  <si>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</si>
  <si>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</si>
  <si>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</si>
  <si>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</si>
  <si>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</si>
  <si>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</si>
  <si>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</si>
  <si>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</si>
  <si>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</si>
  <si>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</si>
  <si>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</si>
  <si>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</si>
  <si>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</si>
  <si>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</si>
  <si>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</si>
  <si>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</si>
  <si>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</si>
  <si>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</si>
  <si>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</si>
  <si>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</si>
  <si>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</si>
  <si>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</si>
  <si>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</si>
  <si>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</si>
  <si>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</si>
  <si>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</si>
  <si>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</si>
  <si>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</si>
  <si>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</si>
  <si>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</si>
  <si>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</si>
  <si>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</si>
  <si>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</si>
  <si>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</si>
  <si>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</si>
  <si>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</si>
  <si>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</si>
  <si>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</si>
  <si>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</si>
  <si>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</si>
  <si>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</si>
  <si>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</si>
  <si>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</si>
  <si>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</si>
  <si>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</si>
  <si>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</si>
  <si>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</si>
  <si>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</si>
  <si>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</si>
  <si>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</si>
  <si>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</si>
  <si>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</si>
  <si>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</si>
  <si>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</si>
  <si>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</si>
  <si>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</si>
  <si>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</si>
  <si>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</si>
  <si>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</si>
  <si>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</si>
  <si>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</si>
  <si>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</si>
  <si>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</si>
  <si>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</si>
  <si>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</si>
  <si>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</si>
  <si>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</si>
  <si>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</si>
  <si>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</si>
  <si>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</si>
  <si>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</si>
  <si>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</si>
  <si>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</si>
  <si>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</si>
  <si>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</si>
  <si>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</si>
  <si>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</si>
  <si>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</si>
  <si>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</si>
  <si>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</si>
  <si>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</si>
  <si>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</si>
  <si>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</si>
  <si>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</si>
  <si>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</si>
  <si>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</si>
  <si>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</si>
  <si>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</si>
  <si>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</si>
  <si>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</si>
  <si>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</si>
  <si>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</si>
  <si>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</si>
  <si>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</si>
  <si>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</si>
  <si>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</si>
  <si>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</si>
  <si>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</si>
  <si>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</si>
  <si>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</si>
  <si>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</si>
  <si>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</si>
  <si>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</si>
  <si>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</si>
  <si>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</si>
  <si>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</si>
  <si>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</si>
  <si>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</si>
  <si>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</si>
  <si>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</si>
  <si>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</si>
  <si>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</si>
  <si>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</si>
  <si>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</si>
  <si>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</si>
  <si>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</si>
  <si>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</si>
  <si>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</si>
  <si>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</si>
  <si>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</si>
  <si>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</si>
  <si>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</si>
  <si>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</si>
  <si>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</si>
  <si>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</si>
  <si>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</si>
  <si>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</si>
  <si>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</si>
  <si>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</si>
  <si>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</si>
  <si>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</si>
  <si>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</si>
  <si>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</si>
  <si>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</si>
  <si>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</si>
  <si>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</si>
  <si>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</si>
  <si>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</si>
  <si>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</si>
  <si>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</si>
  <si>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</si>
  <si>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</si>
  <si>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</si>
  <si>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</si>
  <si>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</si>
  <si>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</si>
  <si>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</si>
  <si>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</si>
  <si>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</si>
  <si>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</si>
  <si>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</si>
  <si>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</si>
  <si>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</si>
  <si>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</si>
  <si>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</si>
  <si>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</si>
  <si>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</si>
  <si>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</si>
  <si>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</si>
  <si>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</si>
  <si>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</si>
  <si>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</si>
  <si>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</si>
  <si>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</si>
  <si>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</si>
  <si>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</si>
  <si>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</si>
  <si>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</si>
  <si>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</si>
  <si>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</si>
  <si>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</si>
  <si>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</si>
  <si>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</si>
  <si>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</si>
  <si>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</si>
  <si>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</si>
  <si>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</si>
  <si>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</si>
  <si>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</si>
  <si>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</si>
  <si>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</si>
  <si>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</si>
  <si>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</si>
  <si>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</si>
  <si>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</si>
  <si>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</si>
  <si>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</si>
  <si>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</si>
  <si>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</si>
  <si>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</si>
  <si>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</si>
  <si>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</si>
  <si>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</si>
  <si>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</si>
  <si>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</si>
  <si>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</si>
  <si>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</si>
  <si>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</si>
  <si>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</si>
  <si>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</si>
  <si>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</si>
  <si>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</si>
  <si>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</si>
  <si>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</si>
  <si>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</si>
  <si>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</si>
  <si>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</si>
  <si>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</si>
  <si>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</si>
  <si>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</si>
  <si>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</si>
  <si>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</si>
  <si>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</si>
  <si>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</si>
  <si>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</si>
  <si>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</si>
  <si>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</si>
  <si>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</si>
  <si>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</si>
  <si>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</si>
  <si>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</si>
  <si>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</si>
  <si>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</si>
  <si>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</si>
  <si>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</si>
  <si>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</si>
  <si>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</si>
  <si>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</si>
  <si>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</si>
  <si>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</si>
  <si>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</si>
  <si>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</si>
  <si>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</si>
  <si>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</si>
  <si>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</si>
  <si>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</si>
  <si>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</si>
  <si>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</si>
  <si>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</si>
  <si>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</si>
  <si>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</si>
  <si>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</si>
  <si>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</si>
  <si>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</si>
  <si>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</si>
  <si>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</si>
  <si>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</si>
  <si>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</si>
  <si>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</si>
  <si>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</si>
  <si>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</si>
  <si>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</si>
  <si>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</si>
  <si>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</si>
  <si>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</si>
  <si>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</si>
  <si>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</si>
  <si>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</si>
  <si>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</si>
  <si>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</si>
  <si>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</si>
  <si>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</si>
  <si>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</si>
  <si>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</si>
  <si>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</si>
  <si>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</si>
  <si>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</si>
  <si>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</si>
  <si>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</si>
  <si>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</si>
  <si>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</si>
  <si>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</si>
  <si>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</si>
  <si>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</si>
  <si>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</si>
  <si>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</si>
  <si>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</si>
  <si>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</si>
  <si>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</si>
  <si>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</si>
  <si>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</si>
  <si>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</si>
  <si>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</si>
  <si>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</si>
  <si>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</si>
  <si>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</si>
  <si>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</si>
  <si>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</si>
  <si>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</si>
  <si>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</si>
  <si>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</si>
  <si>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</si>
  <si>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</si>
  <si>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</si>
  <si>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</si>
  <si>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</si>
  <si>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</si>
  <si>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</si>
  <si>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</si>
  <si>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</si>
  <si>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</si>
  <si>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</si>
  <si>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</si>
  <si>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</si>
  <si>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</si>
  <si>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</si>
  <si>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</si>
  <si>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</si>
  <si>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</si>
  <si>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</si>
  <si>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</si>
  <si>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</si>
  <si>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</si>
  <si>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</si>
  <si>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</si>
  <si>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</si>
  <si>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</si>
  <si>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</si>
  <si>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</si>
  <si>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</si>
  <si>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</si>
  <si>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</si>
  <si>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</si>
  <si>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</si>
  <si>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</si>
  <si>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</si>
  <si>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</si>
  <si>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</si>
  <si>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</si>
  <si>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</si>
  <si>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</si>
  <si>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</si>
  <si>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</si>
  <si>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</si>
  <si>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</si>
  <si>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</si>
  <si>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</si>
  <si>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</si>
  <si>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</si>
  <si>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</si>
  <si>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</si>
  <si>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</si>
  <si>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</si>
  <si>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</si>
  <si>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</si>
  <si>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</si>
  <si>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</si>
  <si>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</si>
  <si>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</si>
  <si>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</si>
  <si>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</si>
  <si>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</si>
  <si>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</si>
  <si>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</si>
  <si>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</si>
  <si>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</si>
  <si>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</si>
  <si>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</si>
  <si>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</si>
  <si>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</si>
  <si>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</si>
  <si>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</si>
  <si>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</si>
  <si>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</si>
  <si>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</si>
  <si>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</si>
  <si>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</si>
  <si>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</si>
  <si>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</si>
  <si>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</si>
  <si>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</si>
  <si>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</si>
  <si>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</si>
  <si>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</si>
  <si>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</si>
  <si>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</si>
  <si>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</si>
  <si>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</si>
  <si>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</si>
  <si>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</si>
  <si>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</si>
  <si>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</si>
  <si>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</si>
  <si>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</si>
  <si>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</si>
  <si>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</si>
  <si>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</si>
  <si>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</si>
  <si>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</si>
  <si>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</si>
  <si>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</si>
  <si>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</si>
  <si>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</si>
  <si>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</si>
  <si>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</si>
  <si>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</si>
  <si>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</si>
  <si>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</si>
  <si>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</si>
  <si>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</si>
  <si>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</si>
  <si>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</si>
  <si>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</si>
  <si>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</si>
  <si>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</si>
  <si>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</si>
  <si>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</si>
  <si>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</si>
  <si>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</si>
  <si>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</si>
  <si>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</si>
  <si>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</si>
  <si>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</si>
  <si>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</si>
  <si>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</si>
  <si>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</si>
  <si>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</si>
  <si>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</si>
  <si>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</si>
  <si>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</si>
  <si>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</si>
  <si>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</si>
  <si>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</si>
  <si>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</si>
  <si>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</si>
  <si>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</si>
  <si>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</si>
  <si>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</si>
  <si>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</si>
  <si>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</si>
  <si>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</si>
  <si>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</si>
  <si>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</si>
  <si>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</si>
  <si>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</si>
  <si>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</si>
  <si>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</si>
  <si>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</si>
  <si>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</si>
  <si>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</si>
  <si>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</si>
  <si>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</si>
  <si>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</si>
  <si>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</si>
  <si>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</si>
  <si>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</si>
  <si>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</si>
  <si>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</si>
  <si>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</si>
  <si>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</si>
  <si>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</si>
  <si>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</si>
  <si>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</si>
  <si>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</si>
  <si>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</si>
  <si>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</si>
  <si>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</si>
  <si>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</si>
  <si>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</si>
  <si>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</si>
  <si>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</si>
  <si>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</si>
  <si>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</si>
  <si>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</si>
  <si>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</si>
  <si>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</si>
  <si>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</si>
  <si>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</si>
  <si>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</si>
  <si>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</si>
  <si>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</si>
  <si>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</si>
  <si>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</si>
  <si>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</si>
  <si>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</si>
  <si>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</si>
  <si>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</si>
  <si>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</si>
  <si>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</si>
  <si>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</si>
  <si>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</si>
  <si>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</si>
  <si>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</si>
  <si>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</si>
  <si>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</si>
  <si>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</si>
  <si>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</si>
  <si>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</si>
  <si>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</si>
  <si>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</si>
  <si>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</si>
  <si>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</si>
  <si>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</si>
  <si>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</si>
  <si>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</si>
  <si>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</si>
  <si>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</si>
  <si>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</si>
  <si>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</si>
  <si>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</si>
  <si>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</si>
  <si>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</si>
  <si>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</si>
  <si>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</si>
  <si>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</si>
  <si>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</si>
  <si>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</si>
  <si>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</si>
  <si>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</si>
  <si>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</si>
  <si>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</si>
  <si>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</si>
  <si>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</si>
  <si>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</si>
  <si>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</si>
  <si>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</si>
  <si>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</si>
  <si>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</si>
  <si>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</si>
  <si>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</si>
  <si>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</si>
  <si>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</si>
  <si>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</si>
  <si>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</si>
  <si>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</si>
  <si>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</si>
  <si>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</si>
  <si>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</si>
  <si>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</si>
  <si>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</si>
  <si>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</si>
  <si>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</si>
  <si>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</si>
  <si>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</si>
  <si>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</si>
  <si>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</si>
  <si>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</si>
  <si>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</si>
  <si>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</si>
  <si>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</si>
  <si>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</si>
  <si>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</si>
  <si>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</si>
  <si>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</si>
  <si>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</si>
  <si>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</si>
  <si>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</si>
  <si>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</si>
  <si>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</si>
  <si>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</si>
  <si>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</si>
  <si>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</si>
  <si>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</si>
  <si>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</si>
  <si>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</si>
  <si>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</si>
  <si>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</si>
  <si>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</si>
  <si>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</si>
  <si>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</si>
  <si>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</si>
  <si>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</si>
  <si>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</si>
  <si>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</si>
  <si>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</si>
  <si>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</si>
  <si>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</si>
  <si>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</si>
  <si>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</si>
  <si>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</si>
  <si>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</si>
  <si>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</si>
  <si>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</si>
  <si>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</si>
  <si>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</si>
  <si>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</si>
  <si>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</si>
  <si>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</si>
  <si>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</si>
  <si>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</si>
  <si>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</si>
  <si>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</si>
  <si>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</si>
  <si>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</si>
  <si>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</si>
  <si>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</si>
  <si>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</si>
  <si>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</si>
  <si>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</si>
  <si>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</si>
  <si>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</si>
  <si>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</si>
  <si>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</si>
  <si>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</si>
  <si>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</si>
  <si>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</si>
  <si>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</si>
  <si>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</si>
  <si>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</si>
  <si>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</si>
  <si>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</si>
  <si>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</si>
  <si>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</si>
  <si>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</si>
  <si>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</si>
  <si>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</si>
  <si>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</si>
  <si>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</si>
  <si>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</si>
  <si>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</si>
  <si>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</si>
  <si>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</si>
  <si>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</si>
  <si>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</si>
  <si>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</si>
  <si>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</si>
  <si>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</si>
  <si>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</si>
  <si>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</si>
  <si>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</si>
  <si>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</si>
  <si>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</si>
  <si>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</si>
  <si>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</si>
  <si>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</si>
  <si>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</si>
  <si>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</si>
  <si>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</si>
  <si>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</si>
  <si>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</si>
  <si>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</si>
  <si>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</si>
  <si>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</si>
  <si>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</si>
  <si>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</si>
  <si>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</si>
  <si>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</si>
  <si>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</si>
  <si>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</si>
  <si>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</si>
  <si>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</si>
  <si>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</si>
  <si>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</si>
  <si>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</si>
  <si>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</si>
  <si>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</si>
  <si>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</si>
  <si>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</si>
  <si>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</si>
  <si>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</si>
  <si>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</si>
  <si>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</si>
  <si>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</si>
  <si>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</si>
  <si>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</si>
  <si>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</si>
  <si>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</si>
  <si>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</si>
  <si>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</si>
  <si>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</si>
  <si>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</si>
  <si>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</si>
  <si>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</si>
  <si>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</si>
  <si>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</si>
  <si>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</si>
  <si>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</si>
  <si>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</si>
  <si>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</si>
  <si>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</si>
  <si>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</si>
  <si>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</si>
  <si>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</si>
  <si>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</si>
  <si>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</si>
  <si>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</si>
  <si>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</si>
  <si>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</si>
  <si>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</si>
  <si>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</si>
  <si>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</si>
  <si>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</si>
  <si>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</si>
  <si>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</si>
  <si>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</si>
  <si>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</si>
  <si>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</si>
  <si>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</si>
  <si>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</si>
  <si>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</si>
  <si>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</si>
  <si>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</si>
  <si>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</si>
  <si>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</si>
  <si>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</si>
  <si>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</si>
  <si>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</si>
  <si>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</si>
  <si>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</si>
  <si>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</si>
  <si>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</si>
  <si>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</si>
  <si>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</si>
  <si>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</si>
  <si>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</si>
  <si>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</si>
  <si>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</si>
  <si>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</si>
  <si>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</si>
  <si>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</si>
  <si>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</si>
  <si>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</si>
  <si>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</si>
  <si>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</si>
  <si>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</si>
  <si>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</si>
  <si>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</si>
  <si>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</si>
  <si>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</si>
  <si>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</si>
  <si>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</si>
  <si>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</si>
  <si>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</si>
  <si>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</si>
  <si>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</si>
  <si>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</si>
  <si>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</si>
  <si>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</si>
  <si>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</si>
  <si>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</si>
  <si>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</si>
  <si>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</si>
  <si>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</si>
  <si>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</si>
  <si>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</si>
  <si>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</si>
  <si>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</si>
  <si>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</si>
  <si>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</si>
  <si>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</si>
  <si>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</si>
  <si>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</si>
  <si>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</si>
  <si>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</si>
  <si>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</si>
  <si>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</si>
  <si>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</si>
  <si>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</si>
  <si>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</si>
  <si>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</si>
  <si>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</si>
  <si>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</si>
  <si>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</si>
  <si>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</si>
  <si>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</si>
  <si>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</si>
  <si>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</si>
  <si>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</si>
  <si>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</si>
  <si>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</si>
  <si>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</si>
  <si>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</si>
  <si>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</si>
  <si>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</si>
  <si>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</si>
  <si>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</si>
  <si>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</si>
  <si>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</si>
  <si>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</si>
  <si>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</si>
  <si>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</si>
  <si>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</si>
  <si>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</si>
  <si>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</si>
  <si>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</si>
  <si>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</si>
  <si>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</si>
  <si>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</si>
  <si>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</si>
  <si>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</si>
  <si>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</si>
  <si>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</si>
  <si>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</si>
  <si>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</si>
  <si>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</si>
  <si>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</si>
  <si>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</si>
  <si>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</si>
  <si>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</si>
  <si>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</si>
  <si>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</si>
  <si>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</si>
  <si>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</si>
  <si>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</si>
  <si>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</si>
  <si>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</si>
  <si>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</si>
  <si>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</si>
  <si>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</si>
  <si>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</si>
  <si>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</si>
  <si>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</si>
  <si>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</si>
  <si>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</si>
  <si>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</si>
  <si>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</si>
  <si>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</si>
  <si>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</si>
  <si>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</si>
  <si>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</si>
  <si>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</si>
  <si>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</si>
  <si>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</si>
  <si>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</si>
  <si>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</si>
  <si>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</si>
  <si>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</si>
  <si>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</si>
  <si>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</si>
  <si>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</si>
  <si>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</si>
  <si>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</si>
  <si>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</si>
  <si>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</si>
  <si>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</si>
  <si>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</si>
  <si>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</si>
  <si>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</si>
  <si>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</si>
  <si>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</si>
  <si>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</si>
  <si>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</si>
  <si>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</si>
  <si>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</si>
  <si>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</si>
  <si>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</si>
  <si>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</si>
  <si>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</si>
  <si>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</si>
  <si>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</si>
  <si>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</si>
  <si>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</si>
  <si>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</si>
  <si>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</si>
  <si>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</si>
  <si>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</si>
  <si>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</si>
  <si>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</si>
  <si>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</si>
  <si>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</si>
  <si>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</si>
  <si>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</si>
  <si>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</si>
  <si>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</si>
  <si>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</si>
  <si>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</si>
  <si>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</si>
  <si>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</si>
  <si>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</si>
  <si>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</si>
  <si>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</si>
  <si>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</si>
  <si>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</si>
  <si>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</si>
  <si>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</si>
  <si>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</si>
  <si>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</si>
  <si>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</si>
  <si>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</si>
  <si>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</si>
  <si>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</si>
  <si>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</si>
  <si>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</si>
  <si>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</si>
  <si>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</si>
  <si>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</si>
  <si>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</si>
  <si>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</si>
  <si>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</si>
  <si>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</si>
  <si>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</si>
  <si>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</si>
  <si>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</si>
  <si>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</si>
  <si>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</si>
  <si>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</si>
  <si>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</si>
  <si>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</si>
  <si>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</si>
  <si>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</si>
  <si>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</si>
  <si>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</si>
  <si>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</si>
  <si>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</si>
  <si>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</si>
  <si>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</si>
  <si>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</si>
  <si>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</si>
  <si>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</si>
  <si>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</si>
  <si>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</si>
  <si>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</si>
  <si>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</si>
  <si>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</si>
  <si>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</si>
  <si>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</si>
  <si>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</si>
  <si>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</si>
  <si>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</si>
  <si>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</si>
  <si>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</si>
  <si>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</si>
  <si>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</si>
  <si>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</si>
  <si>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</si>
  <si>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</si>
  <si>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</si>
  <si>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</si>
  <si>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</si>
  <si>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</si>
  <si>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</si>
  <si>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</si>
  <si>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</si>
  <si>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</si>
  <si>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</si>
  <si>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</si>
  <si>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</si>
  <si>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</si>
  <si>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</si>
  <si>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</si>
  <si>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</si>
  <si>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</si>
  <si>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</si>
  <si>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</si>
  <si>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</si>
  <si>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</si>
  <si>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</si>
  <si>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</si>
  <si>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</si>
  <si>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</si>
  <si>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</si>
  <si>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</si>
  <si>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</si>
  <si>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</si>
  <si>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</si>
  <si>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</si>
  <si>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</si>
  <si>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</si>
  <si>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</si>
  <si>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</si>
  <si>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</si>
  <si>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</si>
  <si>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</si>
  <si>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</si>
  <si>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</si>
  <si>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</si>
  <si>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</si>
  <si>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</si>
  <si>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</si>
  <si>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</si>
  <si>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</si>
  <si>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</si>
  <si>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</si>
  <si>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</si>
  <si>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</si>
  <si>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</si>
  <si>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</si>
  <si>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</si>
  <si>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</si>
  <si>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</si>
  <si>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</si>
  <si>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</si>
  <si>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</si>
  <si>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</si>
  <si>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</si>
  <si>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</si>
  <si>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</si>
  <si>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</si>
  <si>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</si>
  <si>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</si>
  <si>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</si>
  <si>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</si>
  <si>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</si>
  <si>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</si>
  <si>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</si>
  <si>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</si>
  <si>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</si>
  <si>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</si>
  <si>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</si>
  <si>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</si>
  <si>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</si>
  <si>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</si>
  <si>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</si>
  <si>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</si>
  <si>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</si>
  <si>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</si>
  <si>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</si>
  <si>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</si>
  <si>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</si>
  <si>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</si>
  <si>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</si>
  <si>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</si>
  <si>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</si>
  <si>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</si>
  <si>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</si>
  <si>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</si>
  <si>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</si>
  <si>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</si>
  <si>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</si>
  <si>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</si>
  <si>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</si>
  <si>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</si>
  <si>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</si>
  <si>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</si>
  <si>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</si>
  <si>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</si>
  <si>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</si>
  <si>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</si>
  <si>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</si>
  <si>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</si>
  <si>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</si>
  <si>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</si>
  <si>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</si>
  <si>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</si>
  <si>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</si>
  <si>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</si>
  <si>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</si>
  <si>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</si>
  <si>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</si>
  <si>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</si>
  <si>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</si>
  <si>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</si>
  <si>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</si>
  <si>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</si>
  <si>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</si>
  <si>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</si>
  <si>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</si>
  <si>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</si>
  <si>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</si>
  <si>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</si>
  <si>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</si>
  <si>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</si>
  <si>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</si>
  <si>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</si>
  <si>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</si>
  <si>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</si>
  <si>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</si>
  <si>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</si>
  <si>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</si>
  <si>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</si>
  <si>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</si>
  <si>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</si>
  <si>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</si>
  <si>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</si>
  <si>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</si>
  <si>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</si>
  <si>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</si>
  <si>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</si>
  <si>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</si>
  <si>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</si>
  <si>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</si>
  <si>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</si>
  <si>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</si>
  <si>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</si>
  <si>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</si>
  <si>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</si>
  <si>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</si>
  <si>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</si>
  <si>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</si>
  <si>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</si>
  <si>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</si>
  <si>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</si>
  <si>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</si>
  <si>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</si>
  <si>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</si>
  <si>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</si>
  <si>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</si>
  <si>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</si>
  <si>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</si>
  <si>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</si>
  <si>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</si>
  <si>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</si>
  <si>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</si>
  <si>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</si>
  <si>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</si>
  <si>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</si>
  <si>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</si>
  <si>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</si>
  <si>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</si>
  <si>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</si>
  <si>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</si>
  <si>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</si>
  <si>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</si>
  <si>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</si>
  <si>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</si>
  <si>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</si>
  <si>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</si>
  <si>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</si>
  <si>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</si>
  <si>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</si>
  <si>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</si>
  <si>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</si>
  <si>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</si>
  <si>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</si>
  <si>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</si>
  <si>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</si>
  <si>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</si>
  <si>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</si>
  <si>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</si>
  <si>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</si>
  <si>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</si>
  <si>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</si>
  <si>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</si>
  <si>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</si>
  <si>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</si>
  <si>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</si>
  <si>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</si>
  <si>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</si>
  <si>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</si>
  <si>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</si>
  <si>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</si>
  <si>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</si>
  <si>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</si>
  <si>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</si>
  <si>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</si>
  <si>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</si>
  <si>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</si>
  <si>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</si>
  <si>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</si>
  <si>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</si>
  <si>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</si>
  <si>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</si>
  <si>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</si>
  <si>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</si>
  <si>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</si>
  <si>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</si>
  <si>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</si>
  <si>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</si>
  <si>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</si>
  <si>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</si>
  <si>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</si>
  <si>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</si>
  <si>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</si>
  <si>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</si>
  <si>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</si>
  <si>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</si>
  <si>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</si>
  <si>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</si>
  <si>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</si>
  <si>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</si>
  <si>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</si>
  <si>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</si>
  <si>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</si>
  <si>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</si>
  <si>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</si>
  <si>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</si>
  <si>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</si>
  <si>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</si>
  <si>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</si>
  <si>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</si>
  <si>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</si>
  <si>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</si>
  <si>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</si>
  <si>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</si>
  <si>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</si>
  <si>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</si>
  <si>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</si>
  <si>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</si>
  <si>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</si>
  <si>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</si>
  <si>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</si>
  <si>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</si>
  <si>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</si>
  <si>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</si>
  <si>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</si>
  <si>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</si>
  <si>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</si>
  <si>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</si>
  <si>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</si>
  <si>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</si>
  <si>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</si>
  <si>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</si>
  <si>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</si>
  <si>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</si>
  <si>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</si>
  <si>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</si>
  <si>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</si>
  <si>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</si>
  <si>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</si>
  <si>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</si>
  <si>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</si>
  <si>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</si>
  <si>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</si>
  <si>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</si>
  <si>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</si>
  <si>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</si>
  <si>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</si>
  <si>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</si>
  <si>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</si>
  <si>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</si>
  <si>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</si>
  <si>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</si>
  <si>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</si>
  <si>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</si>
  <si>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</si>
  <si>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</si>
  <si>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</si>
  <si>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</si>
  <si>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</si>
  <si>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</si>
  <si>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</si>
  <si>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</si>
  <si>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</si>
  <si>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</si>
  <si>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</si>
  <si>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</si>
  <si>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</si>
  <si>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</si>
  <si>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</si>
  <si>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</si>
  <si>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</si>
  <si>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</si>
  <si>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</si>
  <si>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</si>
  <si>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</si>
  <si>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</si>
  <si>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</si>
  <si>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</si>
  <si>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</si>
  <si>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</si>
  <si>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</si>
  <si>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</si>
  <si>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</si>
  <si>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</si>
  <si>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</si>
  <si>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</si>
  <si>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</si>
  <si>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</si>
  <si>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</si>
  <si>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</si>
  <si>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</si>
  <si>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</si>
  <si>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</si>
  <si>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</si>
  <si>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</si>
  <si>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</si>
  <si>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</si>
  <si>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</si>
  <si>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</si>
  <si>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</si>
  <si>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</si>
  <si>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</si>
  <si>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</si>
  <si>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</si>
  <si>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</si>
  <si>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</si>
  <si>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</si>
  <si>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</si>
  <si>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</si>
  <si>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</si>
  <si>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</si>
  <si>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</si>
  <si>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</si>
  <si>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</si>
  <si>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</si>
  <si>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</si>
  <si>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</si>
  <si>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</si>
  <si>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</si>
  <si>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</si>
  <si>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</si>
  <si>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</si>
  <si>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</si>
  <si>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</si>
  <si>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</si>
  <si>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</si>
  <si>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</si>
  <si>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</si>
  <si>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</si>
  <si>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</si>
  <si>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</si>
  <si>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</si>
  <si>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</si>
  <si>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</si>
  <si>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</si>
  <si>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</si>
  <si>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</si>
  <si>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</si>
  <si>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</si>
  <si>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</si>
  <si>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</si>
  <si>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</si>
  <si>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</si>
  <si>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</si>
  <si>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</si>
  <si>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</si>
  <si>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</si>
  <si>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</si>
  <si>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</si>
  <si>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</si>
  <si>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</si>
  <si>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</si>
  <si>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</si>
  <si>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</si>
  <si>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</si>
  <si>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</si>
  <si>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</si>
  <si>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</si>
  <si>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</si>
  <si>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</si>
  <si>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</si>
  <si>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</si>
  <si>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</si>
  <si>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</si>
  <si>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</si>
  <si>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</si>
  <si>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</si>
  <si>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</si>
  <si>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</si>
  <si>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</si>
  <si>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</si>
  <si>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</si>
  <si>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</si>
  <si>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</si>
  <si>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</si>
  <si>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</si>
  <si>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</si>
  <si>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</si>
  <si>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</si>
  <si>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</si>
  <si>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</si>
  <si>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</si>
  <si>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</si>
  <si>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</si>
  <si>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</si>
  <si>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</si>
  <si>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</si>
  <si>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</si>
  <si>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</si>
  <si>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</si>
  <si>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</si>
  <si>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</si>
  <si>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</si>
  <si>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</si>
  <si>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</si>
  <si>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</si>
  <si>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</si>
  <si>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</si>
  <si>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</si>
  <si>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</si>
  <si>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</si>
  <si>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</si>
  <si>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</si>
  <si>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</si>
  <si>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</si>
  <si>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</si>
  <si>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</si>
  <si>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</si>
  <si>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</si>
  <si>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</si>
  <si>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</si>
  <si>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</si>
  <si>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</si>
  <si>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</si>
  <si>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</si>
  <si>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</si>
  <si>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</si>
  <si>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</si>
  <si>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</si>
  <si>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</si>
  <si>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</si>
  <si>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</si>
  <si>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</si>
  <si>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</si>
  <si>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</si>
  <si>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</si>
  <si>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</si>
  <si>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</si>
  <si>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</si>
  <si>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</si>
  <si>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</si>
  <si>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</si>
  <si>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</si>
  <si>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</si>
  <si>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</si>
  <si>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</si>
  <si>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</si>
  <si>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</si>
  <si>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</si>
  <si>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</si>
  <si>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</si>
  <si>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</si>
  <si>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</si>
  <si>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</si>
  <si>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</si>
  <si>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</si>
  <si>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</si>
  <si>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</si>
  <si>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</si>
  <si>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</si>
  <si>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</si>
  <si>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</si>
  <si>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</si>
  <si>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</si>
  <si>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</si>
  <si>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</si>
  <si>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</si>
  <si>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</si>
  <si>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</si>
  <si>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</si>
  <si>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</si>
  <si>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</si>
  <si>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</si>
  <si>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</si>
  <si>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</si>
  <si>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</si>
  <si>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</si>
  <si>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</si>
  <si>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</si>
  <si>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</si>
  <si>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</si>
  <si>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</si>
  <si>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</si>
  <si>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</si>
  <si>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</si>
  <si>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</si>
  <si>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</si>
  <si>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</si>
  <si>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</si>
  <si>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</si>
  <si>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</si>
  <si>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</si>
  <si>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</si>
  <si>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</si>
  <si>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</si>
  <si>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</si>
  <si>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</si>
  <si>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</si>
  <si>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</si>
  <si>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</si>
  <si>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</si>
  <si>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</si>
  <si>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</si>
  <si>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</si>
  <si>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</si>
  <si>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</si>
  <si>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</si>
  <si>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</si>
  <si>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</si>
  <si>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</si>
  <si>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</si>
  <si>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</si>
  <si>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</si>
  <si>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</si>
  <si>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</si>
  <si>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</si>
  <si>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</si>
  <si>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</si>
  <si>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</si>
  <si>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</si>
  <si>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</si>
  <si>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</si>
  <si>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</si>
  <si>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</si>
  <si>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</si>
  <si>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</si>
  <si>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</si>
  <si>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</si>
  <si>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</si>
  <si>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</si>
  <si>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</si>
  <si>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</si>
  <si>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</si>
  <si>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</si>
  <si>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</si>
  <si>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</si>
  <si>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</si>
  <si>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</si>
  <si>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</si>
  <si>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</si>
  <si>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</si>
  <si>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</si>
  <si>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</si>
  <si>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</si>
  <si>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</si>
  <si>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</si>
  <si>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</si>
  <si>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</si>
  <si>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</si>
  <si>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</si>
  <si>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</si>
  <si>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</si>
  <si>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</si>
  <si>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</si>
  <si>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</si>
  <si>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</si>
  <si>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</si>
  <si>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</si>
  <si>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</si>
  <si>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</si>
  <si>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</si>
  <si>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</si>
  <si>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</si>
  <si>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</si>
  <si>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</si>
  <si>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</si>
  <si>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</si>
  <si>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</si>
  <si>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</si>
  <si>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</si>
  <si>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</si>
  <si>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</si>
  <si>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</si>
  <si>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</si>
  <si>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</si>
  <si>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</si>
  <si>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</si>
  <si>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</si>
  <si>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</si>
  <si>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</si>
  <si>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</si>
  <si>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</si>
  <si>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</si>
  <si>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</si>
  <si>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</si>
  <si>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</si>
  <si>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</si>
  <si>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</si>
  <si>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</si>
  <si>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</si>
  <si>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</si>
  <si>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</si>
  <si>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</si>
  <si>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</si>
  <si>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</si>
  <si>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</si>
  <si>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</si>
  <si>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</si>
  <si>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</si>
  <si>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</si>
  <si>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</si>
  <si>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</si>
  <si>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</si>
  <si>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</si>
  <si>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</si>
  <si>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</si>
  <si>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</si>
  <si>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</si>
  <si>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</si>
  <si>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</si>
  <si>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</si>
  <si>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</si>
  <si>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</si>
  <si>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</si>
  <si>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</si>
  <si>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</si>
  <si>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</si>
  <si>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</si>
  <si>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</si>
  <si>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</si>
  <si>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</si>
  <si>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</si>
  <si>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</si>
  <si>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</si>
  <si>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</si>
  <si>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</si>
  <si>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</si>
  <si>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</si>
  <si>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</si>
  <si>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</si>
  <si>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</si>
  <si>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</si>
  <si>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</si>
  <si>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</si>
  <si>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</si>
  <si>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</si>
  <si>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</si>
  <si>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</si>
  <si>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</si>
  <si>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</si>
  <si>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</si>
  <si>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</si>
  <si>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</si>
  <si>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</si>
  <si>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</si>
  <si>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</si>
  <si>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</si>
  <si>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</si>
  <si>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</si>
  <si>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</si>
  <si>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</si>
  <si>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</si>
  <si>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</si>
  <si>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</si>
  <si>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</si>
  <si>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</si>
  <si>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</si>
  <si>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</si>
  <si>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</si>
  <si>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</si>
  <si>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</si>
  <si>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</si>
  <si>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</si>
  <si>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</si>
  <si>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</si>
  <si>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</si>
  <si>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</si>
  <si>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</si>
  <si>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</si>
  <si>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</si>
  <si>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</si>
  <si>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</si>
  <si>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</si>
  <si>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</si>
  <si>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</si>
  <si>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</si>
  <si>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</si>
  <si>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</si>
  <si>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</si>
  <si>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</si>
  <si>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</si>
  <si>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</si>
  <si>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</si>
  <si>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</si>
  <si>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</si>
  <si>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</si>
  <si>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</si>
  <si>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</si>
  <si>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</si>
  <si>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</si>
  <si>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</si>
  <si>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</si>
  <si>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</si>
  <si>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</si>
  <si>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</si>
  <si>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</si>
  <si>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</si>
  <si>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</si>
  <si>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</si>
  <si>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</si>
  <si>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</si>
  <si>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</si>
  <si>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</si>
  <si>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</si>
  <si>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</si>
  <si>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</si>
  <si>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</si>
  <si>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</si>
  <si>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</si>
  <si>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</si>
  <si>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</si>
  <si>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</si>
  <si>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</si>
  <si>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</si>
  <si>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</si>
  <si>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</si>
  <si>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</si>
  <si>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</si>
  <si>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</si>
  <si>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</si>
  <si>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</si>
  <si>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</si>
  <si>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</si>
  <si>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</si>
  <si>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</si>
  <si>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</si>
  <si>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</si>
  <si>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</si>
  <si>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</si>
  <si>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</si>
  <si>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</si>
  <si>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</si>
  <si>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</si>
  <si>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</si>
  <si>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</si>
  <si>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</si>
  <si>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</si>
  <si>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</si>
  <si>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</si>
  <si>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</si>
  <si>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</si>
  <si>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</si>
  <si>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</si>
  <si>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</si>
  <si>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</si>
  <si>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</si>
  <si>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</si>
  <si>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</si>
  <si>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</si>
  <si>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</si>
  <si>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</si>
  <si>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</si>
  <si>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</si>
  <si>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</si>
  <si>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</si>
  <si>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</si>
  <si>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</si>
  <si>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</si>
  <si>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</si>
  <si>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</si>
  <si>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</si>
  <si>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</si>
  <si>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</si>
  <si>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</si>
  <si>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</si>
  <si>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</si>
  <si>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</si>
  <si>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</si>
  <si>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</si>
  <si>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</si>
  <si>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</si>
  <si>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</si>
  <si>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</si>
  <si>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</si>
  <si>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</si>
  <si>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</si>
  <si>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</si>
  <si>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</si>
  <si>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</si>
  <si>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</si>
  <si>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</si>
  <si>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</si>
  <si>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</si>
  <si>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</si>
  <si>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</si>
  <si>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</si>
  <si>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</si>
  <si>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</si>
  <si>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</si>
  <si>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</si>
  <si>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</si>
  <si>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</si>
  <si>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</si>
  <si>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</si>
  <si>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</si>
  <si>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</si>
  <si>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</si>
  <si>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</si>
  <si>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</si>
  <si>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</si>
  <si>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</si>
  <si>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</si>
  <si>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</si>
  <si>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</si>
  <si>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</si>
  <si>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</si>
  <si>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</si>
  <si>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</si>
  <si>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</si>
  <si>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</si>
  <si>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</si>
  <si>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</si>
  <si>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</si>
  <si>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</si>
  <si>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</si>
  <si>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</si>
  <si>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</si>
  <si>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</si>
  <si>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</si>
  <si>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</si>
  <si>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</si>
  <si>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</si>
  <si>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</si>
  <si>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</si>
  <si>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</si>
  <si>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</si>
  <si>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</si>
  <si>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</si>
  <si>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</si>
  <si>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</si>
  <si>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</si>
  <si>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</si>
  <si>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</si>
  <si>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</si>
  <si>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</si>
  <si>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</si>
  <si>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</si>
  <si>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</si>
  <si>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</si>
  <si>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</si>
  <si>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</si>
  <si>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</si>
  <si>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</si>
  <si>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</si>
  <si>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</si>
  <si>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</si>
  <si>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</si>
  <si>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</si>
  <si>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</si>
  <si>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</si>
  <si>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</si>
  <si>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</si>
  <si>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</si>
  <si>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</si>
  <si>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</si>
  <si>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</si>
  <si>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</si>
  <si>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</si>
  <si>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</si>
  <si>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</si>
  <si>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</si>
  <si>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</si>
  <si>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</si>
  <si>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</si>
  <si>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</si>
  <si>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</si>
  <si>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</si>
  <si>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</si>
  <si>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</si>
  <si>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</si>
  <si>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</si>
  <si>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</si>
  <si>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</si>
  <si>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</si>
  <si>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</si>
  <si>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</si>
  <si>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</si>
  <si>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</si>
  <si>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</si>
  <si>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</si>
  <si>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</si>
  <si>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</si>
  <si>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</si>
  <si>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</si>
  <si>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</si>
  <si>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</si>
  <si>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</si>
  <si>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</si>
  <si>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</si>
  <si>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</si>
  <si>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</si>
  <si>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</si>
  <si>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</si>
  <si>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</si>
  <si>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</si>
  <si>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</si>
  <si>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</si>
  <si>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</si>
  <si>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</si>
  <si>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</si>
  <si>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</si>
  <si>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</si>
  <si>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</si>
  <si>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</si>
  <si>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</si>
  <si>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</si>
  <si>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</si>
  <si>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</si>
  <si>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</si>
  <si>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</si>
  <si>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</si>
  <si>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</si>
  <si>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</si>
  <si>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</si>
  <si>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</si>
  <si>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</si>
  <si>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</si>
  <si>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</si>
  <si>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</si>
  <si>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</si>
  <si>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</si>
  <si>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</si>
  <si>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</si>
  <si>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</si>
  <si>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</si>
  <si>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</si>
  <si>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</si>
  <si>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</si>
  <si>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</si>
  <si>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</si>
  <si>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</si>
  <si>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</si>
  <si>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</si>
  <si>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</si>
  <si>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</si>
  <si>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</si>
  <si>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</si>
  <si>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</si>
  <si>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</si>
  <si>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</si>
  <si>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</si>
  <si>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</si>
  <si>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</si>
  <si>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</si>
  <si>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</si>
  <si>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</si>
  <si>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</si>
  <si>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</si>
  <si>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</si>
  <si>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</si>
  <si>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</si>
  <si>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</si>
  <si>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</si>
  <si>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</si>
  <si>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</si>
  <si>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</si>
  <si>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</si>
  <si>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</si>
  <si>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</si>
  <si>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</si>
  <si>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</si>
  <si>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</si>
  <si>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</si>
  <si>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</si>
  <si>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</si>
  <si>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</si>
  <si>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</si>
  <si>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</si>
  <si>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</si>
  <si>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</si>
  <si>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</si>
  <si>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</si>
  <si>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</si>
  <si>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</si>
  <si>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</si>
  <si>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</si>
  <si>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</si>
  <si>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</si>
  <si>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</si>
  <si>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</si>
  <si>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</si>
  <si>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</si>
  <si>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</si>
  <si>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</si>
  <si>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</si>
  <si>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</si>
  <si>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</si>
  <si>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</si>
  <si>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</si>
  <si>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</si>
  <si>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</si>
  <si>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</si>
  <si>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</si>
  <si>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</si>
  <si>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</si>
  <si>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</si>
  <si>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</si>
  <si>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</si>
  <si>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</si>
  <si>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</si>
  <si>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</si>
  <si>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</si>
  <si>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</si>
  <si>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</si>
  <si>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</si>
  <si>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</si>
  <si>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</si>
  <si>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</si>
  <si>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</si>
  <si>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</si>
  <si>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</si>
  <si>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</si>
  <si>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</si>
  <si>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</si>
  <si>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</si>
  <si>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</si>
  <si>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</si>
  <si>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</si>
  <si>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</si>
  <si>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</si>
  <si>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</si>
  <si>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</si>
  <si>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</si>
  <si>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</si>
  <si>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</si>
  <si>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</si>
  <si>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</si>
  <si>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</si>
  <si>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</si>
  <si>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</si>
  <si>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</si>
  <si>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</si>
  <si>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</si>
  <si>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</si>
  <si>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</si>
  <si>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</si>
  <si>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</si>
  <si>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</si>
  <si>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</si>
  <si>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</si>
  <si>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</si>
  <si>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</si>
  <si>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</si>
  <si>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</si>
  <si>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</si>
  <si>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</si>
  <si>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</si>
  <si>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</si>
  <si>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</si>
  <si>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</si>
  <si>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</si>
  <si>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</si>
  <si>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</si>
  <si>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</si>
  <si>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</si>
  <si>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</si>
  <si>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</si>
  <si>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</si>
  <si>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</si>
  <si>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</si>
  <si>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</si>
  <si>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</si>
  <si>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</si>
  <si>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</si>
  <si>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</si>
  <si>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</si>
  <si>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</si>
  <si>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</si>
  <si>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</si>
  <si>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</si>
  <si>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</si>
  <si>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</si>
  <si>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</si>
  <si>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</si>
  <si>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</si>
  <si>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</si>
  <si>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</si>
  <si>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</si>
  <si>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</si>
  <si>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</si>
  <si>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</si>
  <si>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</si>
  <si>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</si>
  <si>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</si>
  <si>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</si>
  <si>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</si>
  <si>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</si>
  <si>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</si>
  <si>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</si>
  <si>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</si>
  <si>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</si>
  <si>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</si>
  <si>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</si>
  <si>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</si>
  <si>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</si>
  <si>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</si>
  <si>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</si>
  <si>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</si>
  <si>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</si>
  <si>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</si>
  <si>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</si>
  <si>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</si>
  <si>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</si>
  <si>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</si>
  <si>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</si>
  <si>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</si>
  <si>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</si>
  <si>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</si>
  <si>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</si>
  <si>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</si>
  <si>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</si>
  <si>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</si>
  <si>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</si>
  <si>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</si>
  <si>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</si>
  <si>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</si>
  <si>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</si>
  <si>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</si>
  <si>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</si>
  <si>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</si>
  <si>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</si>
  <si>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</si>
  <si>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</si>
  <si>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</si>
  <si>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</si>
  <si>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</si>
  <si>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</si>
  <si>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</si>
  <si>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</si>
  <si>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</si>
  <si>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</si>
  <si>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</si>
  <si>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</si>
  <si>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</si>
  <si>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</si>
  <si>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</si>
  <si>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</si>
  <si>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</si>
  <si>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</si>
  <si>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</si>
  <si>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</si>
  <si>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</si>
  <si>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</si>
  <si>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</si>
  <si>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</si>
  <si>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</si>
  <si>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</si>
  <si>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</si>
  <si>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</si>
  <si>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</si>
  <si>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</si>
  <si>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</si>
  <si>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</si>
  <si>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</si>
  <si>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</si>
  <si>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</si>
  <si>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</si>
  <si>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</si>
  <si>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</si>
  <si>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</si>
  <si>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</si>
  <si>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</si>
  <si>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</si>
  <si>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</si>
  <si>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</si>
  <si>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</si>
  <si>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</si>
  <si>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</si>
  <si>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</si>
  <si>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</si>
  <si>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</si>
  <si>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</si>
  <si>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</si>
  <si>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</si>
  <si>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</si>
  <si>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</si>
  <si>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</si>
  <si>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</si>
  <si>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</si>
  <si>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</si>
  <si>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</si>
  <si>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</si>
  <si>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</si>
  <si>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</si>
  <si>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</si>
  <si>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</si>
  <si>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</si>
  <si>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</si>
  <si>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</si>
  <si>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</si>
  <si>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</si>
  <si>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</si>
  <si>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</si>
  <si>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</si>
  <si>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</si>
  <si>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</si>
  <si>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</si>
  <si>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</si>
  <si>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</si>
  <si>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</si>
  <si>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</si>
  <si>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</si>
  <si>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</si>
  <si>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</si>
  <si>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</si>
  <si>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</si>
  <si>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</si>
  <si>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</si>
  <si>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</si>
  <si>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</si>
  <si>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</si>
  <si>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</si>
  <si>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</si>
  <si>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</si>
  <si>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</si>
  <si>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</si>
  <si>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</si>
  <si>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</si>
  <si>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</si>
  <si>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</si>
  <si>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</si>
  <si>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</si>
  <si>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</si>
  <si>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</si>
  <si>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</si>
  <si>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</si>
  <si>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</si>
  <si>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</si>
  <si>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</si>
  <si>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</si>
  <si>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</si>
  <si>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</si>
  <si>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</si>
  <si>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</si>
  <si>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</si>
  <si>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</si>
  <si>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</si>
  <si>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</si>
  <si>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</si>
  <si>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</si>
  <si>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</si>
  <si>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</si>
  <si>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</si>
  <si>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</si>
  <si>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</si>
  <si>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</si>
  <si>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</si>
  <si>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</si>
  <si>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</si>
  <si>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</si>
  <si>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</si>
  <si>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</si>
  <si>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</si>
  <si>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</si>
  <si>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</si>
  <si>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</si>
  <si>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</si>
  <si>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</si>
  <si>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</si>
  <si>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</si>
  <si>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</si>
  <si>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</si>
  <si>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</si>
  <si>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</si>
  <si>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</si>
  <si>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</si>
  <si>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</si>
  <si>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</si>
  <si>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</si>
  <si>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</si>
  <si>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</si>
  <si>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</si>
  <si>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</si>
  <si>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</si>
  <si>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</si>
  <si>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</si>
  <si>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</si>
  <si>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</si>
  <si>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</si>
  <si>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</si>
  <si>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</si>
  <si>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</si>
  <si>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</si>
  <si>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</si>
  <si>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</si>
  <si>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</si>
  <si>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</si>
  <si>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</si>
  <si>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</si>
  <si>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</si>
  <si>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</si>
  <si>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</si>
  <si>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</si>
  <si>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</si>
  <si>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</si>
  <si>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</si>
  <si>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</si>
  <si>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</si>
  <si>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</si>
  <si>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</si>
  <si>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</si>
  <si>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</si>
  <si>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</si>
  <si>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</si>
  <si>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</si>
  <si>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</si>
  <si>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</si>
  <si>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</si>
  <si>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</si>
  <si>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</si>
  <si>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</si>
  <si>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</si>
  <si>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</si>
  <si>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</si>
  <si>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</si>
  <si>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</si>
  <si>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</si>
  <si>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</si>
  <si>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</si>
  <si>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</si>
  <si>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</si>
  <si>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</si>
  <si>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</si>
  <si>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</si>
  <si>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</si>
  <si>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</si>
  <si>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</si>
  <si>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</si>
  <si>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</si>
  <si>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</si>
  <si>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</si>
  <si>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</si>
  <si>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</si>
  <si>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</si>
  <si>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</si>
  <si>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</si>
  <si>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</si>
  <si>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</si>
  <si>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</si>
  <si>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</si>
  <si>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</si>
  <si>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</si>
  <si>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</si>
  <si>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</si>
  <si>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</si>
  <si>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</si>
  <si>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</si>
  <si>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</si>
  <si>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</si>
  <si>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</si>
  <si>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</si>
  <si>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</si>
  <si>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</si>
  <si>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</si>
  <si>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</si>
  <si>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</si>
  <si>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</si>
  <si>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</si>
  <si>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</si>
  <si>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</si>
  <si>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</si>
  <si>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</si>
  <si>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</si>
  <si>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</si>
  <si>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</si>
  <si>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</si>
  <si>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</si>
  <si>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</si>
  <si>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</si>
  <si>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</si>
  <si>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</si>
  <si>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</si>
  <si>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</si>
  <si>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</si>
  <si>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</si>
  <si>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</si>
  <si>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</si>
  <si>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</si>
  <si>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</si>
  <si>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</si>
  <si>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</si>
  <si>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</si>
  <si>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</si>
  <si>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</si>
  <si>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</si>
  <si>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</si>
  <si>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</si>
  <si>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</si>
  <si>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</si>
  <si>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</si>
  <si>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</si>
  <si>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</si>
  <si>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</si>
  <si>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</si>
  <si>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</si>
  <si>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</si>
  <si>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</si>
  <si>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</si>
  <si>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</si>
  <si>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</si>
  <si>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</si>
  <si>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</si>
  <si>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</si>
  <si>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</si>
  <si>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</si>
  <si>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</si>
  <si>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</si>
  <si>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</si>
  <si>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</si>
  <si>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</si>
  <si>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</si>
  <si>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</si>
  <si>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</si>
  <si>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</si>
  <si>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</si>
  <si>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</si>
  <si>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</si>
  <si>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</si>
  <si>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</si>
  <si>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</si>
  <si>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</si>
  <si>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</si>
  <si>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</si>
  <si>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</si>
  <si>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</si>
  <si>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</si>
  <si>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</si>
  <si>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</si>
  <si>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</si>
  <si>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</si>
  <si>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</si>
  <si>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</si>
  <si>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</si>
  <si>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</si>
  <si>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</si>
  <si>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</si>
  <si>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</si>
  <si>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</si>
  <si>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</si>
  <si>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</si>
  <si>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</si>
  <si>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</si>
  <si>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</si>
  <si>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</si>
  <si>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</si>
  <si>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</si>
  <si>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</si>
  <si>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</si>
  <si>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</si>
  <si>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</si>
  <si>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</si>
  <si>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</si>
  <si>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</si>
  <si>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</si>
  <si>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</si>
  <si>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</si>
  <si>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</si>
  <si>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</si>
  <si>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</si>
  <si>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</si>
  <si>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</si>
  <si>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</si>
  <si>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</si>
  <si>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</si>
  <si>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</si>
  <si>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</si>
  <si>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</si>
  <si>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</si>
  <si>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</si>
  <si>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</si>
  <si>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</si>
  <si>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</si>
  <si>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</si>
  <si>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</si>
  <si>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</si>
  <si>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</si>
  <si>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</si>
  <si>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</si>
  <si>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</si>
  <si>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</si>
  <si>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</si>
  <si>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</si>
  <si>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</si>
  <si>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</si>
  <si>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</si>
  <si>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</si>
  <si>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</si>
  <si>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</si>
  <si>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</si>
  <si>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</si>
  <si>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</si>
  <si>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</si>
  <si>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</si>
  <si>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</si>
  <si>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</si>
  <si>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</si>
  <si>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</si>
  <si>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</si>
  <si>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</si>
  <si>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</si>
  <si>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</si>
  <si>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</si>
  <si>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</si>
  <si>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</si>
  <si>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</si>
  <si>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</si>
  <si>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</si>
  <si>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</si>
  <si>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</si>
  <si>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</si>
  <si>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</si>
  <si>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</si>
  <si>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</si>
  <si>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</si>
  <si>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</si>
  <si>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</si>
  <si>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</si>
  <si>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</si>
  <si>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</si>
  <si>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</si>
  <si>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</si>
  <si>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</si>
  <si>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</si>
  <si>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</si>
  <si>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</si>
  <si>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</si>
  <si>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</si>
  <si>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</si>
  <si>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</si>
  <si>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</si>
  <si>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</si>
  <si>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</si>
  <si>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</si>
  <si>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</si>
  <si>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</si>
  <si>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</si>
  <si>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</si>
  <si>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</si>
  <si>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</si>
  <si>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</si>
  <si>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</si>
  <si>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</si>
  <si>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</si>
  <si>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</si>
  <si>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</si>
  <si>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</si>
  <si>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</si>
  <si>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</si>
  <si>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</si>
  <si>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</si>
  <si>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</si>
  <si>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</si>
  <si>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</si>
  <si>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</si>
  <si>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</si>
  <si>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</si>
  <si>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</si>
  <si>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</si>
  <si>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</si>
  <si>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</si>
  <si>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</si>
  <si>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</si>
  <si>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</si>
  <si>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</si>
  <si>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</si>
  <si>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</si>
  <si>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</si>
  <si>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</si>
  <si>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</si>
  <si>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</si>
  <si>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</si>
  <si>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</si>
  <si>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</si>
  <si>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</si>
  <si>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</si>
  <si>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</si>
  <si>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</si>
  <si>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</si>
  <si>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</si>
  <si>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</si>
  <si>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</si>
  <si>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</si>
  <si>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</si>
  <si>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</si>
  <si>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</si>
  <si>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</si>
  <si>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</si>
  <si>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</si>
  <si>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</si>
  <si>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</si>
  <si>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</si>
  <si>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</si>
  <si>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</si>
  <si>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</si>
  <si>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</si>
  <si>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</si>
  <si>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</si>
  <si>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</si>
  <si>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</si>
  <si>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</si>
  <si>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</si>
  <si>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</si>
  <si>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</si>
  <si>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</si>
  <si>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</si>
  <si>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</si>
  <si>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</si>
  <si>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</si>
  <si>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</si>
  <si>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</si>
  <si>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</si>
  <si>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</si>
  <si>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</si>
  <si>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</si>
  <si>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</si>
  <si>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</si>
  <si>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</si>
  <si>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</si>
  <si>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</si>
  <si>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</si>
  <si>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</si>
  <si>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</si>
  <si>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</si>
  <si>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</si>
  <si>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</si>
  <si>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</si>
  <si>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</si>
  <si>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</si>
  <si>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</si>
  <si>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</si>
  <si>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</si>
  <si>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</si>
  <si>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</si>
  <si>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</si>
  <si>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</si>
  <si>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</si>
  <si>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</si>
  <si>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</si>
  <si>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</si>
  <si>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</si>
  <si>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</si>
  <si>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</si>
  <si>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</si>
  <si>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</si>
  <si>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</si>
  <si>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</si>
  <si>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</si>
  <si>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</si>
  <si>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</si>
  <si>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</si>
  <si>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</si>
  <si>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</si>
  <si>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</si>
  <si>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</si>
  <si>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</si>
  <si>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</si>
  <si>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</si>
  <si>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</si>
  <si>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</si>
  <si>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</si>
  <si>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</si>
  <si>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</si>
  <si>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</si>
  <si>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</si>
  <si>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</si>
  <si>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</si>
  <si>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</si>
  <si>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</si>
  <si>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</si>
  <si>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</si>
  <si>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</si>
  <si>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</si>
  <si>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</si>
  <si>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</si>
  <si>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</si>
  <si>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</si>
  <si>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</si>
  <si>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</si>
  <si>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</si>
  <si>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</si>
  <si>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</si>
  <si>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</si>
  <si>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</si>
  <si>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</si>
  <si>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</si>
  <si>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</si>
  <si>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</si>
  <si>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</si>
  <si>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</si>
  <si>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</si>
  <si>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</si>
  <si>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</si>
  <si>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</si>
  <si>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</si>
  <si>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</si>
  <si>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</si>
  <si>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</si>
  <si>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</si>
  <si>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</si>
  <si>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</si>
  <si>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</si>
  <si>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</si>
  <si>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</si>
  <si>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</si>
  <si>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</si>
  <si>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</si>
  <si>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</si>
  <si>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</si>
  <si>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</si>
  <si>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</si>
  <si>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</si>
  <si>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</si>
  <si>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</si>
  <si>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</si>
  <si>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</si>
  <si>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</si>
  <si>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</si>
  <si>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</si>
  <si>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</si>
  <si>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</si>
  <si>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</si>
  <si>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</si>
  <si>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</si>
  <si>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</si>
  <si>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</si>
  <si>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</si>
  <si>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</si>
  <si>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</si>
  <si>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</si>
  <si>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</si>
  <si>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</si>
  <si>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</si>
  <si>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</si>
  <si>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</si>
  <si>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</si>
  <si>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</si>
  <si>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</si>
  <si>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</si>
  <si>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</si>
  <si>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</si>
  <si>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</si>
  <si>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</si>
  <si>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</si>
  <si>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</si>
  <si>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</si>
  <si>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</si>
  <si>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</si>
  <si>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</si>
  <si>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</si>
  <si>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</si>
  <si>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</si>
  <si>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</si>
  <si>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</si>
  <si>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</si>
  <si>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</si>
  <si>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</si>
  <si>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</si>
  <si>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</si>
  <si>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</si>
  <si>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</si>
  <si>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</si>
  <si>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</si>
  <si>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</si>
  <si>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</si>
  <si>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</si>
  <si>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</si>
  <si>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</si>
  <si>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</si>
  <si>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</si>
  <si>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</si>
  <si>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</si>
  <si>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</si>
  <si>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</si>
  <si>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</si>
  <si>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</si>
  <si>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</si>
  <si>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</si>
  <si>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</si>
  <si>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</si>
  <si>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</si>
  <si>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</si>
  <si>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</si>
  <si>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</si>
  <si>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</si>
  <si>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</si>
  <si>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</si>
  <si>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</si>
  <si>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</si>
  <si>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</si>
  <si>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</si>
  <si>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</si>
  <si>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</si>
  <si>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</si>
  <si>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</si>
  <si>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</si>
  <si>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</si>
  <si>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</si>
  <si>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</si>
  <si>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</si>
  <si>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</si>
  <si>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</si>
  <si>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</si>
  <si>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</si>
  <si>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</si>
  <si>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</si>
  <si>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</si>
  <si>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</si>
  <si>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</si>
  <si>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</si>
  <si>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</si>
  <si>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</si>
  <si>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</si>
  <si>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</si>
  <si>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</si>
  <si>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</si>
  <si>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</si>
  <si>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</si>
  <si>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</si>
  <si>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</si>
  <si>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</si>
  <si>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</si>
  <si>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</si>
  <si>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</si>
  <si>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</si>
  <si>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</si>
  <si>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</si>
  <si>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</si>
  <si>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</si>
  <si>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</si>
  <si>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</si>
  <si>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</si>
  <si>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</si>
  <si>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</si>
  <si>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</si>
  <si>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</si>
  <si>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</si>
  <si>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</si>
  <si>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</si>
  <si>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</si>
  <si>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</si>
  <si>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</si>
  <si>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</si>
  <si>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</si>
  <si>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</si>
  <si>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</si>
  <si>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</si>
  <si>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</si>
  <si>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</si>
  <si>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</si>
  <si>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</si>
  <si>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</si>
  <si>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</si>
  <si>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</si>
  <si>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</si>
  <si>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</si>
  <si>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</si>
  <si>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</si>
  <si>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</si>
  <si>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</si>
  <si>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</si>
  <si>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</si>
  <si>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</si>
  <si>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</si>
  <si>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</si>
  <si>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</si>
  <si>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</si>
  <si>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</si>
  <si>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</si>
  <si>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</si>
  <si>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</si>
  <si>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</si>
  <si>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</si>
  <si>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</si>
  <si>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</si>
  <si>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</si>
  <si>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</si>
  <si>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</si>
  <si>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</si>
  <si>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</si>
  <si>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</si>
  <si>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</si>
  <si>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</si>
  <si>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</si>
  <si>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</si>
  <si>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</si>
  <si>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</si>
  <si>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</si>
  <si>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</si>
  <si>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</si>
  <si>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</si>
  <si>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</si>
  <si>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</si>
  <si>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</si>
  <si>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</si>
  <si>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</si>
  <si>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</si>
  <si>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</si>
  <si>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</si>
  <si>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</si>
  <si>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</si>
  <si>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</si>
  <si>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</si>
  <si>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</si>
  <si>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</si>
  <si>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</si>
  <si>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</si>
  <si>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</si>
  <si>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</si>
  <si>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</si>
  <si>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</si>
  <si>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</si>
  <si>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</si>
  <si>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</si>
  <si>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</si>
  <si>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</si>
  <si>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</si>
  <si>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</si>
  <si>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</si>
  <si>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</si>
  <si>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</si>
  <si>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</si>
  <si>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</si>
  <si>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</si>
  <si>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</si>
  <si>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</si>
  <si>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</si>
  <si>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</si>
  <si>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</si>
  <si>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</si>
  <si>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</si>
  <si>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</si>
  <si>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</si>
  <si>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</si>
  <si>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</si>
  <si>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</si>
  <si>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</si>
  <si>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</si>
  <si>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</si>
  <si>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</si>
  <si>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</si>
  <si>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</si>
  <si>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</si>
  <si>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</si>
  <si>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</si>
  <si>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</si>
  <si>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</si>
  <si>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</si>
  <si>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</si>
  <si>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</si>
  <si>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</si>
  <si>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</si>
  <si>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</si>
  <si>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</si>
  <si>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</si>
  <si>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</si>
  <si>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</si>
  <si>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</si>
  <si>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</si>
  <si>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</si>
  <si>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</si>
  <si>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</si>
  <si>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</si>
  <si>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</si>
  <si>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</si>
  <si>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</si>
  <si>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</si>
  <si>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</si>
  <si>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</si>
  <si>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</si>
  <si>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</si>
  <si>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</si>
  <si>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</si>
  <si>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</si>
  <si>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</si>
  <si>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</si>
  <si>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</si>
  <si>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</si>
  <si>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</si>
  <si>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</si>
  <si>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</si>
  <si>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</si>
  <si>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</si>
  <si>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</si>
  <si>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</si>
  <si>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</si>
  <si>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</si>
  <si>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</si>
  <si>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</si>
  <si>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</si>
  <si>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</si>
  <si>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</si>
  <si>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</si>
  <si>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</si>
  <si>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</si>
  <si>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</si>
  <si>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</si>
  <si>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</si>
  <si>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</si>
  <si>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</si>
  <si>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</si>
  <si>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</si>
  <si>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</si>
  <si>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</si>
  <si>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</si>
  <si>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</si>
  <si>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</si>
  <si>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</si>
  <si>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</si>
  <si>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</si>
  <si>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</si>
  <si>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</si>
  <si>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</si>
  <si>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</si>
  <si>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</si>
  <si>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</si>
  <si>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</si>
  <si>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</si>
  <si>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</si>
  <si>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</si>
  <si>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</si>
  <si>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</si>
  <si>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</si>
  <si>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</si>
  <si>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</si>
  <si>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</si>
  <si>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</si>
  <si>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</si>
  <si>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</si>
  <si>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</si>
  <si>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</si>
  <si>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</si>
  <si>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</si>
  <si>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</si>
  <si>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</si>
  <si>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</si>
  <si>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</si>
  <si>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</si>
  <si>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</si>
  <si>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</si>
  <si>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</si>
  <si>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</si>
  <si>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</si>
  <si>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</si>
  <si>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</si>
  <si>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</si>
  <si>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</si>
  <si>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</si>
  <si>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</si>
  <si>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</si>
  <si>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</si>
  <si>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</si>
  <si>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</si>
  <si>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</si>
  <si>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</si>
  <si>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</si>
  <si>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</si>
  <si>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</si>
  <si>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</si>
  <si>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</si>
  <si>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</si>
  <si>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</si>
  <si>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</si>
  <si>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</si>
  <si>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</si>
  <si>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</si>
  <si>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</si>
  <si>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</si>
  <si>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</si>
  <si>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</si>
  <si>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</si>
  <si>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</si>
  <si>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</si>
  <si>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</si>
  <si>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</si>
  <si>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</si>
  <si>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</si>
  <si>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</si>
  <si>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</si>
  <si>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</si>
  <si>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</si>
  <si>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</si>
  <si>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</si>
  <si>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</si>
  <si>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</si>
  <si>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</si>
  <si>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</si>
  <si>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</si>
  <si>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</si>
  <si>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</si>
  <si>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</si>
  <si>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</si>
  <si>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</si>
  <si>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</si>
  <si>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</si>
  <si>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</si>
  <si>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</si>
  <si>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</si>
  <si>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</si>
  <si>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</si>
  <si>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</si>
  <si>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</si>
  <si>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</si>
  <si>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</si>
  <si>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</si>
  <si>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</si>
  <si>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</si>
  <si>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</si>
  <si>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</si>
  <si>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</si>
  <si>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</si>
  <si>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</si>
  <si>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</si>
  <si>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</si>
  <si>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</si>
  <si>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</si>
  <si>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</si>
  <si>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</si>
  <si>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</si>
  <si>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</si>
  <si>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</si>
  <si>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</si>
  <si>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</si>
  <si>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</si>
  <si>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</si>
  <si>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</si>
  <si>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</si>
  <si>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</si>
  <si>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</si>
  <si>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</si>
  <si>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</si>
  <si>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</si>
  <si>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</si>
  <si>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</si>
  <si>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</si>
  <si>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</si>
  <si>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</si>
  <si>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</si>
  <si>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</si>
  <si>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</si>
  <si>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</si>
  <si>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</si>
  <si>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</si>
  <si>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</si>
  <si>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</si>
  <si>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</si>
  <si>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</si>
  <si>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</si>
  <si>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</si>
  <si>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</si>
  <si>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</si>
  <si>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</si>
  <si>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</si>
  <si>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</si>
  <si>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</si>
  <si>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</si>
  <si>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</si>
  <si>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</si>
  <si>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</si>
  <si>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</si>
  <si>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</si>
  <si>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</si>
  <si>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</si>
  <si>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</si>
  <si>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</si>
  <si>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</si>
  <si>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</si>
  <si>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</si>
  <si>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</si>
  <si>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</si>
  <si>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</si>
  <si>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</si>
  <si>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</si>
  <si>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</si>
  <si>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</si>
  <si>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</si>
  <si>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</si>
  <si>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</si>
  <si>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</si>
  <si>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</si>
  <si>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</si>
  <si>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</si>
  <si>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</si>
  <si>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</si>
  <si>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</si>
  <si>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</si>
  <si>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</si>
  <si>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</si>
  <si>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</si>
  <si>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</si>
  <si>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</si>
  <si>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</si>
  <si>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</si>
  <si>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</si>
  <si>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</si>
  <si>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</si>
  <si>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</si>
  <si>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</si>
  <si>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</si>
  <si>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</si>
  <si>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</si>
  <si>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</si>
  <si>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</si>
  <si>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</si>
  <si>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</si>
  <si>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</si>
  <si>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</si>
  <si>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</si>
  <si>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</si>
  <si>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</si>
  <si>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</si>
  <si>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</si>
  <si>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</si>
  <si>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</si>
  <si>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</si>
  <si>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</si>
  <si>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</si>
  <si>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</si>
  <si>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</si>
  <si>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</si>
  <si>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</si>
  <si>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</si>
  <si>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</si>
  <si>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</si>
  <si>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</si>
  <si>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</si>
  <si>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</si>
  <si>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</si>
  <si>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</si>
  <si>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</si>
  <si>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</si>
  <si>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</si>
  <si>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</si>
  <si>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</si>
  <si>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</si>
  <si>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</si>
  <si>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</si>
  <si>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</si>
  <si>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</si>
  <si>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</si>
  <si>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</si>
  <si>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</si>
  <si>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</si>
  <si>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</si>
  <si>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</si>
  <si>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</si>
  <si>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</si>
  <si>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</si>
  <si>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</si>
  <si>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</si>
  <si>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</si>
  <si>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</si>
  <si>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</si>
  <si>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</si>
  <si>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</si>
  <si>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</si>
  <si>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</si>
  <si>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</si>
  <si>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</si>
  <si>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</si>
  <si>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</si>
  <si>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</si>
  <si>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</si>
  <si>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</si>
  <si>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</si>
  <si>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</si>
  <si>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</si>
  <si>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</si>
  <si>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</si>
  <si>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</si>
  <si>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</si>
  <si>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</si>
  <si>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</si>
  <si>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</si>
  <si>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</si>
  <si>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</si>
  <si>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</si>
  <si>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</si>
  <si>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</si>
  <si>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</si>
  <si>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</si>
  <si>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</si>
  <si>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</si>
  <si>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</si>
  <si>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</si>
  <si>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</si>
  <si>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</si>
  <si>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</si>
  <si>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</si>
  <si>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</si>
  <si>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</si>
  <si>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</si>
  <si>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</si>
  <si>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</si>
  <si>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</si>
  <si>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</si>
  <si>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</si>
  <si>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</si>
  <si>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</si>
  <si>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</si>
  <si>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</si>
  <si>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</si>
  <si>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</si>
  <si>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</si>
  <si>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</si>
  <si>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</si>
  <si>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</si>
  <si>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</si>
  <si>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</si>
  <si>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</si>
  <si>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</si>
  <si>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</si>
  <si>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</si>
  <si>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</si>
  <si>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</si>
  <si>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</si>
  <si>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</si>
  <si>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</si>
  <si>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</si>
  <si>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</si>
  <si>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</si>
  <si>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</si>
  <si>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</si>
  <si>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</si>
  <si>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</si>
  <si>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</si>
  <si>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</si>
  <si>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</si>
  <si>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</si>
  <si>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</si>
  <si>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</si>
  <si>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</si>
  <si>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</si>
  <si>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</si>
  <si>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</si>
  <si>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</si>
  <si>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</si>
  <si>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</si>
  <si>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</si>
  <si>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</si>
  <si>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</si>
  <si>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</si>
  <si>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</si>
  <si>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</si>
  <si>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</si>
  <si>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</si>
  <si>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</si>
  <si>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</si>
  <si>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</si>
  <si>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</si>
  <si>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</si>
  <si>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</si>
  <si>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</si>
  <si>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</si>
  <si>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</si>
  <si>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</si>
  <si>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</si>
  <si>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</si>
  <si>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</si>
  <si>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</si>
  <si>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</si>
  <si>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</si>
  <si>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</si>
  <si>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</si>
  <si>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</si>
  <si>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</si>
  <si>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</si>
  <si>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</si>
  <si>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</si>
  <si>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</si>
  <si>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</si>
  <si>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</si>
  <si>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</si>
  <si>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</si>
  <si>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</si>
  <si>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</si>
  <si>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</si>
  <si>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</si>
  <si>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</si>
  <si>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</si>
  <si>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</si>
  <si>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</si>
  <si>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</si>
  <si>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</si>
  <si>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</si>
  <si>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</si>
  <si>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</si>
  <si>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</si>
  <si>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</si>
  <si>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</si>
  <si>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</si>
  <si>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</si>
  <si>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</si>
  <si>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</si>
  <si>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</si>
  <si>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</si>
  <si>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</si>
  <si>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</si>
  <si>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</si>
  <si>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</si>
  <si>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</si>
  <si>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</si>
  <si>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</si>
  <si>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</si>
  <si>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</si>
  <si>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</si>
  <si>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</si>
  <si>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</si>
  <si>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</si>
  <si>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</si>
  <si>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</si>
  <si>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</si>
  <si>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</si>
  <si>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</si>
  <si>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</si>
  <si>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</si>
  <si>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</si>
  <si>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</si>
  <si>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</si>
  <si>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</si>
  <si>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</si>
  <si>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</si>
  <si>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</si>
  <si>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</si>
  <si>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</si>
  <si>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</si>
  <si>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</si>
  <si>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</si>
  <si>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</si>
  <si>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</si>
  <si>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</si>
  <si>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</si>
  <si>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</si>
  <si>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</si>
  <si>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</si>
  <si>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</si>
  <si>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</si>
  <si>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</si>
  <si>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</si>
  <si>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</si>
  <si>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</si>
  <si>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</si>
  <si>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</si>
  <si>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</si>
  <si>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</si>
  <si>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</si>
  <si>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</si>
  <si>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</si>
  <si>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</si>
  <si>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</si>
  <si>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</si>
  <si>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</si>
  <si>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</si>
  <si>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</si>
  <si>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</si>
  <si>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</si>
  <si>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</si>
  <si>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</si>
  <si>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</si>
  <si>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</si>
  <si>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</si>
  <si>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</si>
  <si>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</si>
  <si>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</si>
  <si>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</si>
  <si>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</si>
  <si>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</si>
  <si>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</si>
  <si>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</si>
  <si>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</si>
  <si>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</si>
  <si>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</si>
  <si>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</si>
  <si>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</si>
  <si>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</si>
  <si>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</si>
  <si>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</si>
  <si>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</si>
  <si>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</si>
  <si>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</si>
  <si>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</si>
  <si>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</si>
  <si>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</si>
  <si>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</si>
  <si>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</si>
  <si>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</si>
  <si>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</si>
  <si>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</si>
  <si>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</si>
  <si>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</si>
  <si>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</si>
  <si>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</si>
  <si>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</si>
  <si>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</si>
  <si>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</si>
  <si>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</si>
  <si>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</si>
  <si>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</si>
  <si>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</si>
  <si>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</si>
  <si>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</si>
  <si>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</si>
  <si>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</si>
  <si>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</si>
  <si>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</si>
  <si>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</si>
  <si>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</si>
  <si>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</si>
  <si>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</si>
  <si>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</si>
  <si>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</si>
  <si>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</si>
  <si>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</si>
  <si>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</si>
  <si>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</si>
  <si>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</si>
  <si>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</si>
  <si>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</si>
  <si>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</si>
  <si>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</si>
  <si>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</si>
  <si>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</si>
  <si>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</si>
  <si>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</si>
  <si>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</si>
  <si>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</si>
  <si>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</si>
  <si>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</si>
  <si>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</si>
  <si>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</si>
  <si>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</si>
  <si>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</si>
  <si>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</si>
  <si>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</si>
  <si>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</si>
  <si>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</si>
  <si>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</si>
  <si>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</si>
  <si>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</si>
  <si>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</si>
  <si>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</si>
  <si>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</si>
  <si>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</si>
  <si>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</si>
  <si>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</si>
  <si>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</si>
  <si>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</si>
  <si>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</si>
  <si>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</si>
  <si>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</si>
  <si>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</si>
  <si>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</si>
  <si>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</si>
  <si>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</si>
  <si>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</si>
  <si>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</si>
  <si>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</si>
  <si>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</si>
  <si>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</si>
  <si>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</si>
  <si>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</si>
  <si>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</si>
  <si>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</si>
  <si>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</si>
  <si>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</si>
  <si>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</si>
  <si>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</si>
  <si>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</si>
  <si>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</si>
  <si>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</si>
  <si>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</si>
  <si>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</si>
  <si>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</si>
  <si>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</si>
  <si>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</si>
  <si>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</si>
  <si>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</si>
  <si>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</si>
  <si>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</si>
  <si>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</si>
  <si>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</si>
  <si>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</si>
  <si>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</si>
  <si>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</si>
  <si>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</si>
  <si>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</si>
  <si>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</si>
  <si>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</si>
  <si>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</si>
  <si>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</si>
  <si>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</si>
  <si>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</si>
  <si>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</si>
  <si>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</si>
  <si>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</si>
  <si>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</si>
  <si>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</si>
  <si>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</si>
  <si>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</si>
  <si>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</si>
  <si>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</si>
  <si>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</si>
  <si>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</si>
  <si>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</si>
  <si>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</si>
  <si>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</si>
  <si>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</si>
  <si>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</si>
  <si>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</si>
  <si>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</si>
  <si>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</si>
  <si>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</si>
  <si>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</si>
  <si>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</si>
  <si>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</si>
  <si>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</si>
  <si>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</si>
  <si>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</si>
  <si>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</si>
  <si>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</si>
  <si>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</si>
  <si>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</si>
  <si>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</si>
  <si>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</si>
  <si>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</si>
  <si>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</si>
  <si>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</si>
  <si>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</si>
  <si>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</si>
  <si>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</si>
  <si>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</si>
  <si>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</si>
  <si>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</si>
  <si>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</si>
  <si>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</si>
  <si>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</si>
  <si>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</si>
  <si>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</si>
  <si>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</si>
  <si>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</si>
  <si>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</si>
  <si>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</si>
  <si>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</si>
  <si>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</si>
  <si>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</si>
  <si>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</si>
  <si>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</si>
  <si>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</si>
  <si>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</si>
  <si>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</si>
  <si>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</si>
  <si>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</si>
  <si>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</si>
  <si>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</si>
  <si>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</si>
  <si>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</si>
  <si>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</si>
  <si>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</si>
  <si>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</si>
  <si>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</si>
  <si>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</si>
  <si>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</si>
  <si>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</si>
  <si>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</si>
  <si>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</si>
  <si>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</si>
  <si>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</si>
  <si>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</si>
  <si>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</si>
  <si>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</si>
  <si>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</si>
  <si>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</si>
  <si>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</si>
  <si>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</si>
  <si>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</si>
  <si>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</si>
  <si>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</si>
  <si>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</si>
  <si>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</si>
  <si>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</si>
  <si>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</si>
  <si>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</si>
  <si>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</si>
  <si>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</si>
  <si>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</si>
  <si>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</si>
  <si>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</si>
  <si>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</si>
  <si>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</si>
  <si>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</si>
  <si>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</si>
  <si>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</si>
  <si>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</si>
  <si>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</si>
  <si>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</si>
  <si>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</si>
  <si>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</si>
  <si>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</si>
  <si>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</si>
  <si>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</si>
  <si>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</si>
  <si>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2160 SVEUČILIŠTE U RIJECI - GRAĐEVINSKI FAKULTET</t>
  </si>
  <si>
    <t>Nataša Ilić-Huserik</t>
  </si>
  <si>
    <t>051-265-912</t>
  </si>
  <si>
    <t>nilic@gradri.uniri.hr</t>
  </si>
  <si>
    <t>SVEUČILIŠTE U RIJECI - TEHNIČKI FAKULTET (2151)</t>
  </si>
  <si>
    <t>SVEUČILIŠTE U ZAGREBU - FAKULTET STROJARSTVA I BRODOGRADNJE (1829)</t>
  </si>
  <si>
    <t>SVEUČILIŠTE U ZAGREBU - RUDARSKO-GEOLOŠKO-NAFTNI FAKULTET (2047)</t>
  </si>
  <si>
    <t>HRVATSKA ZAKLADA ZA ZNANOST (52209)</t>
  </si>
  <si>
    <t>SVEUČILIŠTE U RIJECI (2444)</t>
  </si>
  <si>
    <t>ERASMUS + THE CAREER GARDEN</t>
  </si>
  <si>
    <t>01.11.21.</t>
  </si>
  <si>
    <t>31.10.23.</t>
  </si>
  <si>
    <t>FRANCOPHONIA NICE</t>
  </si>
  <si>
    <t xml:space="preserve">Uspostava digitalnih formata za stručne prakse učenika i studenata stručnog obrazovanja kroz inovativnu digitalnu platformu i višejezični pristup. Razvijeni obrazovni moduli bit će popraćeni standardima osiguravanja kvalitete. </t>
  </si>
  <si>
    <t>Uspostava digitalnih formata za stručne prakse učenika i studenata stručnog obrazovanja kroz digitalnu platformu i višejezični pristup.</t>
  </si>
  <si>
    <t>SVEUČILIŠTE U ZAGREBU - GEOTEHNIČKI FAKULTET (2102)</t>
  </si>
  <si>
    <t>UKV</t>
  </si>
  <si>
    <t>GEOTEHNIČKI FAKULTET</t>
  </si>
  <si>
    <t>Projekt je usmjeren na istraživanje (monitoring i modeliranje) neželjenih posljedica klimatskih promjena u priobalnim krškim vodonosnicima – povećanja saliniteta i temperature vode, pogoršanje kakvoće te pronalaženju mjera prilagodbe. </t>
  </si>
  <si>
    <t>Rijeka, 08. prosinca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</si>
</sst>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9"/>
      <color rgb="FF000000"/>
      <name val="Source Sans Pro"/>
      <family val="2"/>
      <charset val="238"/>
    </font>
    <font>
      <sz val="8"/>
      <color rgb="FF000000"/>
      <name val="Source Sans Pro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86" fillId="0" borderId="0" xfId="0" applyFont="1" applyAlignment="1">
      <alignment vertical="center"/>
    </xf>
    <xf numFmtId="0" fontId="24" fillId="0" borderId="1" xfId="18" applyNumberFormat="1" applyFont="1" applyProtection="1">
      <alignment horizontal="right" vertical="center"/>
      <protection locked="0"/>
    </xf>
    <xf numFmtId="14" fontId="24" fillId="0" borderId="1" xfId="18" applyNumberFormat="1" applyFont="1" applyProtection="1">
      <alignment horizontal="right" vertical="center"/>
      <protection locked="0"/>
    </xf>
    <xf numFmtId="0" fontId="87" fillId="0" borderId="0" xfId="0" applyFont="1" applyAlignment="1">
      <alignment vertical="center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5" t="s">
        <v>5277</v>
      </c>
      <c r="D3" s="356"/>
      <c r="E3" s="357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8" t="s">
        <v>5296</v>
      </c>
      <c r="D4" s="359"/>
      <c r="E4" s="360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8" t="s">
        <v>5278</v>
      </c>
      <c r="D5" s="359"/>
      <c r="E5" s="360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8" t="s">
        <v>5279</v>
      </c>
      <c r="D6" s="359"/>
      <c r="E6" s="360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8" t="s">
        <v>5280</v>
      </c>
      <c r="D7" s="359"/>
      <c r="E7" s="360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5" t="s">
        <v>5270</v>
      </c>
      <c r="C9" s="364"/>
      <c r="D9" s="364"/>
      <c r="E9" s="364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5" t="s">
        <v>3</v>
      </c>
      <c r="C11" s="364"/>
      <c r="D11" s="364"/>
      <c r="E11" s="364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61" t="s">
        <v>5082</v>
      </c>
      <c r="C13" s="362"/>
      <c r="D13" s="362"/>
      <c r="E13" s="362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3783184</v>
      </c>
      <c r="D16" s="107">
        <f>+D17+D18</f>
        <v>3641412</v>
      </c>
      <c r="E16" s="107">
        <f>+E17+E18</f>
        <v>3571484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3783184</v>
      </c>
      <c r="D17" s="110">
        <f>+'A.1 PRIHODI'!D30</f>
        <v>3641412</v>
      </c>
      <c r="E17" s="110">
        <f>+'A.1 PRIHODI'!D44</f>
        <v>3571484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3805232</v>
      </c>
      <c r="D19" s="114">
        <f>+D20+D21</f>
        <v>3641412</v>
      </c>
      <c r="E19" s="114">
        <f>+E20+E21</f>
        <v>3571484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3745165</v>
      </c>
      <c r="D20" s="116">
        <f>+'A.2 RASHODI'!D22</f>
        <v>3567839</v>
      </c>
      <c r="E20" s="116">
        <f>+'A.2 RASHODI'!D39</f>
        <v>3514611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60067</v>
      </c>
      <c r="D21" s="116">
        <f>+'A.2 RASHODI'!D30</f>
        <v>73573</v>
      </c>
      <c r="E21" s="116">
        <f>+'A.2 RASHODI'!D47</f>
        <v>56873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-22048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3"/>
      <c r="C23" s="364"/>
      <c r="D23" s="364"/>
      <c r="E23" s="364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5" t="s">
        <v>5085</v>
      </c>
      <c r="C24" s="364"/>
      <c r="D24" s="364"/>
      <c r="E24" s="364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579484</v>
      </c>
      <c r="D29" s="115">
        <f>+'Unos prijenosa'!D13</f>
        <v>557436</v>
      </c>
      <c r="E29" s="115">
        <f>+'Unos prijenosa'!D21</f>
        <v>557436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-557436</v>
      </c>
      <c r="D30" s="119">
        <f>+'Unos prijenosa'!D15</f>
        <v>-557436</v>
      </c>
      <c r="E30" s="120">
        <f>+'Unos prijenosa'!D23</f>
        <v>-557436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22048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3"/>
      <c r="C32" s="364"/>
      <c r="D32" s="364"/>
      <c r="E32" s="364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5" t="s">
        <v>5270</v>
      </c>
      <c r="C55" s="364"/>
      <c r="D55" s="364"/>
      <c r="E55" s="364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5" t="s">
        <v>3</v>
      </c>
      <c r="C57" s="364"/>
      <c r="D57" s="364"/>
      <c r="E57" s="364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61" t="s">
        <v>5082</v>
      </c>
      <c r="C59" s="362"/>
      <c r="D59" s="362"/>
      <c r="E59" s="362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28504399.848000001</v>
      </c>
      <c r="D62" s="107">
        <f>+D63+D64</f>
        <v>27436218.714000002</v>
      </c>
      <c r="E62" s="107">
        <f>+E63+E64</f>
        <v>26909346.198000003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28504399.848000001</v>
      </c>
      <c r="D63" s="110">
        <f t="shared" ref="D63:E63" si="3">+D17*7.5345</f>
        <v>27436218.714000002</v>
      </c>
      <c r="E63" s="110">
        <f t="shared" si="3"/>
        <v>26909346.198000003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28670520.504000004</v>
      </c>
      <c r="D65" s="114">
        <f>+D66+D67</f>
        <v>27436218.714000002</v>
      </c>
      <c r="E65" s="114">
        <f>+E66+E67</f>
        <v>26909346.198000003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28217945.692500003</v>
      </c>
      <c r="D66" s="110">
        <f t="shared" si="4"/>
        <v>26881882.945500001</v>
      </c>
      <c r="E66" s="110">
        <f t="shared" si="4"/>
        <v>26480836.579500001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452574.81150000001</v>
      </c>
      <c r="D67" s="110">
        <f t="shared" si="4"/>
        <v>554335.76850000001</v>
      </c>
      <c r="E67" s="110">
        <f t="shared" si="4"/>
        <v>428509.61850000004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-166120.65600000322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63"/>
      <c r="C69" s="364"/>
      <c r="D69" s="364"/>
      <c r="E69" s="364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5" t="s">
        <v>5085</v>
      </c>
      <c r="C70" s="364"/>
      <c r="D70" s="364"/>
      <c r="E70" s="364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4366122.1979999999</v>
      </c>
      <c r="D75" s="110">
        <f t="shared" si="9"/>
        <v>4200001.5420000004</v>
      </c>
      <c r="E75" s="110">
        <f t="shared" si="9"/>
        <v>4200001.5420000004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-4200001.5420000004</v>
      </c>
      <c r="D76" s="110">
        <f t="shared" si="10"/>
        <v>-4200001.5420000004</v>
      </c>
      <c r="E76" s="110">
        <f t="shared" si="10"/>
        <v>-4200001.5420000004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166120.65599999949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63"/>
      <c r="C78" s="364"/>
      <c r="D78" s="364"/>
      <c r="E78" s="364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-3.7252902984619141E-9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6:E6"/>
    <mergeCell ref="B13:E13"/>
    <mergeCell ref="C7:E7"/>
    <mergeCell ref="C5:E5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9" t="s">
        <v>5115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70" t="s">
        <v>236</v>
      </c>
      <c r="C4" s="371"/>
      <c r="D4" s="372" t="s">
        <v>1711</v>
      </c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4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70" t="s">
        <v>236</v>
      </c>
      <c r="C15" s="371"/>
      <c r="D15" s="372" t="s">
        <v>1782</v>
      </c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3"/>
      <c r="U15" s="374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70" t="s">
        <v>236</v>
      </c>
      <c r="C26" s="371"/>
      <c r="D26" s="372" t="s">
        <v>3026</v>
      </c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373"/>
      <c r="U26" s="374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189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5" t="s">
        <v>3542</v>
      </c>
      <c r="B1" s="375"/>
      <c r="C1" s="375"/>
      <c r="D1" s="375"/>
      <c r="E1" s="375"/>
      <c r="F1" s="375"/>
      <c r="G1" s="375"/>
      <c r="H1" s="375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6" t="s">
        <v>5080</v>
      </c>
      <c r="B615" s="376"/>
      <c r="C615" s="376"/>
      <c r="D615" s="376"/>
      <c r="E615" s="376"/>
      <c r="F615" s="376"/>
      <c r="G615" s="376"/>
      <c r="H615" s="376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12" sqref="I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6" t="s">
        <v>5271</v>
      </c>
      <c r="B1" s="366"/>
      <c r="C1" s="366"/>
      <c r="D1" s="366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52</v>
      </c>
      <c r="D3" s="83" t="str">
        <f t="shared" ref="D3:D66" si="1">IFERROR(VLOOKUP(E3,$R$6:$U$108,4,FALSE),"")</f>
        <v xml:space="preserve">Ostale pomoći i darovnice </v>
      </c>
      <c r="E3" s="95">
        <v>6393</v>
      </c>
      <c r="F3" s="134" t="str">
        <f t="shared" ref="F3:F66" si="2">IFERROR(VLOOKUP(E3,$R$6:$U$108,2,FALSE),"")</f>
        <v>Tekući prijenosi između proračunskih korisnika istog proračuna temeljem prijenosa EU sredstava</v>
      </c>
      <c r="G3" s="128">
        <v>9168</v>
      </c>
      <c r="H3" s="128"/>
      <c r="I3" s="128"/>
      <c r="J3" s="95" t="s">
        <v>5281</v>
      </c>
      <c r="L3" s="86" t="str">
        <f>LEFT(E3,2)</f>
        <v>63</v>
      </c>
      <c r="M3" s="86" t="str">
        <f>LEFT(E3,3)</f>
        <v>639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52</v>
      </c>
      <c r="D4" s="83" t="str">
        <f t="shared" si="1"/>
        <v xml:space="preserve">Ostale pomoći i darovnice </v>
      </c>
      <c r="E4" s="95">
        <v>6393</v>
      </c>
      <c r="F4" s="134" t="str">
        <f t="shared" si="2"/>
        <v>Tekući prijenosi između proračunskih korisnika istog proračuna temeljem prijenosa EU sredstava</v>
      </c>
      <c r="G4" s="128">
        <v>24756</v>
      </c>
      <c r="H4" s="128"/>
      <c r="I4" s="128"/>
      <c r="J4" s="95" t="s">
        <v>5282</v>
      </c>
      <c r="L4" s="86" t="str">
        <f t="shared" ref="L4:L67" si="3">LEFT(E4,2)</f>
        <v>63</v>
      </c>
      <c r="M4" s="86" t="str">
        <f t="shared" ref="M4:M67" si="4">LEFT(E4,3)</f>
        <v>639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52</v>
      </c>
      <c r="D5" s="83" t="str">
        <f t="shared" si="1"/>
        <v xml:space="preserve">Ostale pomoći i darovnice </v>
      </c>
      <c r="E5" s="95">
        <v>6393</v>
      </c>
      <c r="F5" s="134" t="str">
        <f t="shared" si="2"/>
        <v>Tekući prijenosi između proračunskih korisnika istog proračuna temeljem prijenosa EU sredstava</v>
      </c>
      <c r="G5" s="128">
        <v>26442</v>
      </c>
      <c r="H5" s="128"/>
      <c r="I5" s="128"/>
      <c r="J5" s="95" t="s">
        <v>5283</v>
      </c>
      <c r="L5" s="86" t="str">
        <f t="shared" si="3"/>
        <v>63</v>
      </c>
      <c r="M5" s="86" t="str">
        <f t="shared" si="4"/>
        <v>639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51</v>
      </c>
      <c r="D6" s="83" t="str">
        <f t="shared" si="1"/>
        <v xml:space="preserve">Pomoći EU </v>
      </c>
      <c r="E6" s="95">
        <v>632311700</v>
      </c>
      <c r="F6" s="134" t="str">
        <f t="shared" si="2"/>
        <v>Tekuće pomoći od institucija i tijela EU - ostalo</v>
      </c>
      <c r="G6" s="128"/>
      <c r="H6" s="128">
        <v>22837</v>
      </c>
      <c r="I6" s="128"/>
      <c r="J6" s="95"/>
      <c r="L6" s="86" t="str">
        <f t="shared" si="3"/>
        <v>63</v>
      </c>
      <c r="M6" s="86" t="str">
        <f t="shared" si="4"/>
        <v>632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51</v>
      </c>
      <c r="D7" s="83" t="str">
        <f t="shared" si="1"/>
        <v xml:space="preserve">Pomoći EU </v>
      </c>
      <c r="E7" s="95">
        <v>632311700</v>
      </c>
      <c r="F7" s="134" t="str">
        <f t="shared" si="2"/>
        <v>Tekuće pomoći od institucija i tijela EU - ostalo</v>
      </c>
      <c r="G7" s="128">
        <v>19409</v>
      </c>
      <c r="H7" s="128">
        <v>5965</v>
      </c>
      <c r="I7" s="128"/>
      <c r="J7" s="95"/>
      <c r="L7" s="86" t="str">
        <f t="shared" si="3"/>
        <v>63</v>
      </c>
      <c r="M7" s="86" t="str">
        <f t="shared" si="4"/>
        <v>632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61</v>
      </c>
      <c r="D8" s="83" t="str">
        <f t="shared" si="1"/>
        <v xml:space="preserve">Donacije </v>
      </c>
      <c r="E8" s="95">
        <v>663130000</v>
      </c>
      <c r="F8" s="134" t="str">
        <f t="shared" si="2"/>
        <v>Tekuće donacije od trgovačkih društava</v>
      </c>
      <c r="G8" s="128">
        <v>69283</v>
      </c>
      <c r="H8" s="128"/>
      <c r="I8" s="128"/>
      <c r="J8" s="95"/>
      <c r="L8" s="86" t="str">
        <f t="shared" si="3"/>
        <v>66</v>
      </c>
      <c r="M8" s="86" t="str">
        <f t="shared" si="4"/>
        <v>663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52</v>
      </c>
      <c r="D9" s="83" t="str">
        <f t="shared" si="1"/>
        <v xml:space="preserve">Ostale pomoći i darovnice </v>
      </c>
      <c r="E9" s="95">
        <v>6391</v>
      </c>
      <c r="F9" s="134" t="str">
        <f t="shared" si="2"/>
        <v>Tekući prijenosi između proračunskih korisnika istog proračuna</v>
      </c>
      <c r="G9" s="128">
        <v>142047</v>
      </c>
      <c r="H9" s="128">
        <v>124567</v>
      </c>
      <c r="I9" s="128">
        <v>69310</v>
      </c>
      <c r="J9" s="95" t="s">
        <v>5284</v>
      </c>
      <c r="L9" s="86" t="str">
        <f t="shared" si="3"/>
        <v>63</v>
      </c>
      <c r="M9" s="86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29262</v>
      </c>
      <c r="H10" s="128">
        <v>3501</v>
      </c>
      <c r="I10" s="128"/>
      <c r="J10" s="95" t="s">
        <v>5284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11</v>
      </c>
      <c r="D11" s="83" t="str">
        <f t="shared" si="1"/>
        <v>Opći prihodi i primici</v>
      </c>
      <c r="E11" s="95" t="s">
        <v>650</v>
      </c>
      <c r="F11" s="134" t="str">
        <f t="shared" si="2"/>
        <v>Prihodi iz nadležnog proračuna za financiranje redovne djelatnosti proračunskih korisnika</v>
      </c>
      <c r="G11" s="128">
        <v>2506260</v>
      </c>
      <c r="H11" s="128">
        <v>2518256</v>
      </c>
      <c r="I11" s="128">
        <v>2530308</v>
      </c>
      <c r="J11" s="95"/>
      <c r="L11" s="86" t="str">
        <f t="shared" si="3"/>
        <v>67</v>
      </c>
      <c r="M11" s="86" t="str">
        <f t="shared" si="4"/>
        <v>671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43</v>
      </c>
      <c r="D12" s="83" t="str">
        <f t="shared" si="1"/>
        <v>Ostali prihodi za posebne namjene</v>
      </c>
      <c r="E12" s="95">
        <v>65264</v>
      </c>
      <c r="F12" s="134" t="str">
        <f t="shared" si="2"/>
        <v>Sufinanciranje cijene usluge, participacije i slično</v>
      </c>
      <c r="G12" s="128">
        <v>409578</v>
      </c>
      <c r="H12" s="128">
        <v>417890</v>
      </c>
      <c r="I12" s="128">
        <v>418470</v>
      </c>
      <c r="J12" s="95"/>
      <c r="L12" s="86" t="str">
        <f t="shared" si="3"/>
        <v>65</v>
      </c>
      <c r="M12" s="86" t="str">
        <f t="shared" si="4"/>
        <v>652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11</v>
      </c>
      <c r="D13" s="83" t="str">
        <f t="shared" si="1"/>
        <v>Opći prihodi i primici</v>
      </c>
      <c r="E13" s="95" t="s">
        <v>650</v>
      </c>
      <c r="F13" s="134" t="str">
        <f t="shared" si="2"/>
        <v>Prihodi iz nadležnog proračuna za financiranje redovne djelatnosti proračunskih korisnika</v>
      </c>
      <c r="G13" s="128">
        <v>228896</v>
      </c>
      <c r="H13" s="128">
        <v>228896</v>
      </c>
      <c r="I13" s="128">
        <v>228896</v>
      </c>
      <c r="J13" s="95"/>
      <c r="L13" s="86" t="str">
        <f t="shared" si="3"/>
        <v>67</v>
      </c>
      <c r="M13" s="86" t="str">
        <f t="shared" si="4"/>
        <v>671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6391</v>
      </c>
      <c r="F14" s="134" t="str">
        <f t="shared" si="2"/>
        <v>Tekući prijenosi između proračunskih korisnika istog proračuna</v>
      </c>
      <c r="G14" s="128">
        <v>20705</v>
      </c>
      <c r="H14" s="128">
        <v>20705</v>
      </c>
      <c r="I14" s="128">
        <v>20705</v>
      </c>
      <c r="J14" s="95" t="s">
        <v>5285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31</v>
      </c>
      <c r="D15" s="83" t="str">
        <f t="shared" si="1"/>
        <v>Vlastiti prihodi</v>
      </c>
      <c r="E15" s="95">
        <v>6615</v>
      </c>
      <c r="F15" s="134" t="str">
        <f t="shared" si="2"/>
        <v>Prihodi od pruženih usluga</v>
      </c>
      <c r="G15" s="128">
        <v>266000</v>
      </c>
      <c r="H15" s="128">
        <v>270000</v>
      </c>
      <c r="I15" s="128">
        <v>275000</v>
      </c>
      <c r="J15" s="95"/>
      <c r="L15" s="86" t="str">
        <f t="shared" si="3"/>
        <v>66</v>
      </c>
      <c r="M15" s="86" t="str">
        <f t="shared" si="4"/>
        <v>661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6393</v>
      </c>
      <c r="F16" s="134" t="str">
        <f t="shared" si="2"/>
        <v>Tekući prijenosi između proračunskih korisnika istog proračuna temeljem prijenosa EU sredstava</v>
      </c>
      <c r="G16" s="128">
        <v>2583</v>
      </c>
      <c r="H16" s="128"/>
      <c r="I16" s="128"/>
      <c r="J16" s="95" t="s">
        <v>5292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11</v>
      </c>
      <c r="D17" s="83" t="str">
        <f t="shared" si="1"/>
        <v>Opći prihodi i primici</v>
      </c>
      <c r="E17" s="95" t="s">
        <v>650</v>
      </c>
      <c r="F17" s="134" t="str">
        <f t="shared" si="2"/>
        <v>Prihodi iz nadležnog proračuna za financiranje redovne djelatnosti proračunskih korisnika</v>
      </c>
      <c r="G17" s="128">
        <v>28795</v>
      </c>
      <c r="H17" s="128">
        <v>28795</v>
      </c>
      <c r="I17" s="128">
        <v>28795</v>
      </c>
      <c r="J17" s="95"/>
      <c r="L17" s="86" t="str">
        <f t="shared" si="3"/>
        <v>67</v>
      </c>
      <c r="M17" s="86" t="str">
        <f t="shared" si="4"/>
        <v>671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2915838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11:J499">
    <cfRule type="expression" dxfId="5" priority="2">
      <formula>IF(OR(E11=6391,E11=6392,E11=6393,E11=6394),1,0)</formula>
    </cfRule>
  </conditionalFormatting>
  <conditionalFormatting sqref="J3:J10">
    <cfRule type="expression" dxfId="4" priority="1">
      <formula>IF(OR(E3=6391,E3=6392,E3=6393,E3=6394),1,0)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102" activePane="bottomLeft" state="frozen"/>
      <selection pane="bottomLeft" activeCell="J123" sqref="J123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7" t="s">
        <v>5272</v>
      </c>
      <c r="B1" s="367"/>
      <c r="C1" s="367"/>
      <c r="D1" s="367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52</v>
      </c>
      <c r="D3" s="91" t="str">
        <f>IFERROR(VLOOKUP(C3,$S$6:$T$24,2,FALSE),"")</f>
        <v>Ostale pomoći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174</v>
      </c>
      <c r="H3" s="91" t="str">
        <f>IFERROR(VLOOKUP(G3,$AB$6:$AC$327,2,FALSE),"")</f>
        <v>REDOVNA DJELATNOST SVEUČILIŠTA U RIJECI (IZ EVIDENCIJSKIH PRIHODA)</v>
      </c>
      <c r="I3" s="91" t="str">
        <f>IFERROR(VLOOKUP(G3,$AB$6:$AF$327,3,FALSE),"")</f>
        <v>0942</v>
      </c>
      <c r="J3" s="128">
        <v>118283</v>
      </c>
      <c r="K3" s="128">
        <v>103963</v>
      </c>
      <c r="L3" s="128">
        <v>58354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52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52</v>
      </c>
      <c r="D4" s="91" t="str">
        <f t="shared" ref="D4:D66" si="1">IFERROR(VLOOKUP(C4,$S$6:$T$24,2,FALSE),"")</f>
        <v>Ostale pomoći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174</v>
      </c>
      <c r="H4" s="91" t="str">
        <f t="shared" ref="H4:H67" si="3">IFERROR(VLOOKUP(G4,$AB$6:$AC$327,2,FALSE),"")</f>
        <v>REDOVNA DJELATNOST SVEUČILIŠTA U RIJECI (IZ EVIDENCIJSKIH PRIHODA)</v>
      </c>
      <c r="I4" s="91" t="str">
        <f t="shared" ref="I4:I67" si="4">IFERROR(VLOOKUP(G4,$AB$6:$AF$327,3,FALSE),"")</f>
        <v>0942</v>
      </c>
      <c r="J4" s="128">
        <v>2787</v>
      </c>
      <c r="K4" s="128">
        <v>2389</v>
      </c>
      <c r="L4" s="128">
        <v>796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52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52</v>
      </c>
      <c r="D5" s="91" t="str">
        <f t="shared" si="1"/>
        <v>Ostale pomoći</v>
      </c>
      <c r="E5" s="96">
        <v>3132</v>
      </c>
      <c r="F5" s="91" t="str">
        <f t="shared" si="2"/>
        <v>Doprinosi za obvezno zdravstveno osiguranje</v>
      </c>
      <c r="G5" s="129" t="s">
        <v>174</v>
      </c>
      <c r="H5" s="91" t="str">
        <f t="shared" si="3"/>
        <v>REDOVNA DJELATNOST SVEUČILIŠTA U RIJECI (IZ EVIDENCIJSKIH PRIHODA)</v>
      </c>
      <c r="I5" s="91" t="str">
        <f t="shared" si="4"/>
        <v>0942</v>
      </c>
      <c r="J5" s="128">
        <v>19517</v>
      </c>
      <c r="K5" s="128">
        <v>17154</v>
      </c>
      <c r="L5" s="128">
        <v>9629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52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52</v>
      </c>
      <c r="D6" s="91" t="str">
        <f t="shared" si="1"/>
        <v>Ostale pomoći</v>
      </c>
      <c r="E6" s="96">
        <v>3212</v>
      </c>
      <c r="F6" s="91" t="str">
        <f t="shared" si="2"/>
        <v>Naknade za prijevoz, za rad na terenu i odvojeni život</v>
      </c>
      <c r="G6" s="129" t="s">
        <v>174</v>
      </c>
      <c r="H6" s="91" t="str">
        <f t="shared" si="3"/>
        <v>REDOVNA DJELATNOST SVEUČILIŠTA U RIJECI (IZ EVIDENCIJSKIH PRIHODA)</v>
      </c>
      <c r="I6" s="91" t="str">
        <f t="shared" si="4"/>
        <v>0942</v>
      </c>
      <c r="J6" s="128">
        <v>1460</v>
      </c>
      <c r="K6" s="128">
        <v>1061</v>
      </c>
      <c r="L6" s="128">
        <v>531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52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52</v>
      </c>
      <c r="D7" s="91" t="str">
        <f t="shared" si="1"/>
        <v>Ostale pomoći</v>
      </c>
      <c r="E7" s="96">
        <v>3211</v>
      </c>
      <c r="F7" s="91" t="str">
        <f t="shared" si="2"/>
        <v>Službena putovanja</v>
      </c>
      <c r="G7" s="129" t="s">
        <v>174</v>
      </c>
      <c r="H7" s="91" t="str">
        <f t="shared" si="3"/>
        <v>REDOVNA DJELATNOST SVEUČILIŠTA U RIJECI (IZ EVIDENCIJSKIH PRIHODA)</v>
      </c>
      <c r="I7" s="91" t="str">
        <f t="shared" si="4"/>
        <v>0942</v>
      </c>
      <c r="J7" s="128">
        <v>5375</v>
      </c>
      <c r="K7" s="128">
        <v>2174</v>
      </c>
      <c r="L7" s="128"/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52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52</v>
      </c>
      <c r="D8" s="91" t="str">
        <f t="shared" si="1"/>
        <v>Ostale pomoći</v>
      </c>
      <c r="E8" s="96">
        <v>3213</v>
      </c>
      <c r="F8" s="91" t="str">
        <f t="shared" si="2"/>
        <v>Stručno usavršavanje zaposlenika</v>
      </c>
      <c r="G8" s="129" t="s">
        <v>174</v>
      </c>
      <c r="H8" s="91" t="str">
        <f t="shared" si="3"/>
        <v>REDOVNA DJELATNOST SVEUČILIŠTA U RIJECI (IZ EVIDENCIJSKIH PRIHODA)</v>
      </c>
      <c r="I8" s="91" t="str">
        <f t="shared" si="4"/>
        <v>0942</v>
      </c>
      <c r="J8" s="128">
        <v>4645</v>
      </c>
      <c r="K8" s="128">
        <v>1327</v>
      </c>
      <c r="L8" s="128"/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52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52</v>
      </c>
      <c r="D9" s="91" t="str">
        <f t="shared" si="1"/>
        <v>Ostale pomoći</v>
      </c>
      <c r="E9" s="96">
        <v>3232</v>
      </c>
      <c r="F9" s="91" t="str">
        <f t="shared" si="2"/>
        <v>Usluge tekućeg i investicijskog održavanja</v>
      </c>
      <c r="G9" s="129" t="s">
        <v>174</v>
      </c>
      <c r="H9" s="91" t="str">
        <f t="shared" si="3"/>
        <v>REDOVNA DJELATNOST SVEUČILIŠTA U RIJECI (IZ EVIDENCIJSKIH PRIHODA)</v>
      </c>
      <c r="I9" s="91" t="str">
        <f t="shared" si="4"/>
        <v>0942</v>
      </c>
      <c r="J9" s="128">
        <v>1327</v>
      </c>
      <c r="K9" s="128"/>
      <c r="L9" s="128"/>
      <c r="M9" s="95"/>
      <c r="O9" s="86" t="str">
        <f t="shared" si="5"/>
        <v>323</v>
      </c>
      <c r="P9" s="86" t="str">
        <f t="shared" si="6"/>
        <v>32</v>
      </c>
      <c r="Q9" s="86" t="str">
        <f t="shared" si="7"/>
        <v>52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52</v>
      </c>
      <c r="D10" s="91" t="str">
        <f t="shared" si="1"/>
        <v>Ostale pomoći</v>
      </c>
      <c r="E10" s="96">
        <v>3235</v>
      </c>
      <c r="F10" s="91" t="str">
        <f t="shared" si="2"/>
        <v>Zakupnine i najamnine</v>
      </c>
      <c r="G10" s="129" t="s">
        <v>174</v>
      </c>
      <c r="H10" s="91" t="str">
        <f t="shared" si="3"/>
        <v>REDOVNA DJELATNOST SVEUČILIŠTA U RIJECI (IZ EVIDENCIJSKIH PRIHODA)</v>
      </c>
      <c r="I10" s="91" t="str">
        <f t="shared" si="4"/>
        <v>0942</v>
      </c>
      <c r="J10" s="128">
        <v>1062</v>
      </c>
      <c r="K10" s="128"/>
      <c r="L10" s="128"/>
      <c r="M10" s="95"/>
      <c r="O10" s="86" t="str">
        <f t="shared" si="5"/>
        <v>323</v>
      </c>
      <c r="P10" s="86" t="str">
        <f t="shared" si="6"/>
        <v>32</v>
      </c>
      <c r="Q10" s="86" t="str">
        <f t="shared" si="7"/>
        <v>52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52</v>
      </c>
      <c r="D11" s="91" t="str">
        <f t="shared" si="1"/>
        <v>Ostale pomoći</v>
      </c>
      <c r="E11" s="96">
        <v>3721</v>
      </c>
      <c r="F11" s="91" t="str">
        <f t="shared" si="2"/>
        <v>Naknade građanima i kućanstvima u novcu</v>
      </c>
      <c r="G11" s="129" t="s">
        <v>174</v>
      </c>
      <c r="H11" s="91" t="str">
        <f t="shared" si="3"/>
        <v>REDOVNA DJELATNOST SVEUČILIŠTA U RIJECI (IZ EVIDENCIJSKIH PRIHODA)</v>
      </c>
      <c r="I11" s="91" t="str">
        <f t="shared" si="4"/>
        <v>0942</v>
      </c>
      <c r="J11" s="128">
        <v>5973</v>
      </c>
      <c r="K11" s="128"/>
      <c r="L11" s="128"/>
      <c r="M11" s="95"/>
      <c r="O11" s="86" t="str">
        <f t="shared" si="5"/>
        <v>372</v>
      </c>
      <c r="P11" s="86" t="str">
        <f t="shared" si="6"/>
        <v>37</v>
      </c>
      <c r="Q11" s="86" t="str">
        <f t="shared" si="7"/>
        <v>52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52</v>
      </c>
      <c r="D12" s="91" t="str">
        <f t="shared" si="1"/>
        <v>Ostale pomoći</v>
      </c>
      <c r="E12" s="96">
        <v>3233</v>
      </c>
      <c r="F12" s="91" t="str">
        <f t="shared" si="2"/>
        <v>Usluge promidžbe i informiranja</v>
      </c>
      <c r="G12" s="129" t="s">
        <v>174</v>
      </c>
      <c r="H12" s="91" t="str">
        <f t="shared" si="3"/>
        <v>REDOVNA DJELATNOST SVEUČILIŠTA U RIJECI (IZ EVIDENCIJSKIH PRIHODA)</v>
      </c>
      <c r="I12" s="91" t="str">
        <f t="shared" si="4"/>
        <v>0942</v>
      </c>
      <c r="J12" s="128">
        <v>3125</v>
      </c>
      <c r="K12" s="128"/>
      <c r="L12" s="128"/>
      <c r="M12" s="95"/>
      <c r="O12" s="86" t="str">
        <f t="shared" si="5"/>
        <v>323</v>
      </c>
      <c r="P12" s="86" t="str">
        <f t="shared" si="6"/>
        <v>32</v>
      </c>
      <c r="Q12" s="86" t="str">
        <f t="shared" si="7"/>
        <v>52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52</v>
      </c>
      <c r="D13" s="91" t="str">
        <f t="shared" si="1"/>
        <v>Ostale pomoći</v>
      </c>
      <c r="E13" s="96">
        <v>3241</v>
      </c>
      <c r="F13" s="91" t="str">
        <f t="shared" si="2"/>
        <v>Naknade troškova osobama izvan radnog odnosa</v>
      </c>
      <c r="G13" s="129" t="s">
        <v>174</v>
      </c>
      <c r="H13" s="91" t="str">
        <f t="shared" si="3"/>
        <v>REDOVNA DJELATNOST SVEUČILIŠTA U RIJECI (IZ EVIDENCIJSKIH PRIHODA)</v>
      </c>
      <c r="I13" s="91" t="str">
        <f t="shared" si="4"/>
        <v>0942</v>
      </c>
      <c r="J13" s="128">
        <v>2522</v>
      </c>
      <c r="K13" s="128"/>
      <c r="L13" s="128"/>
      <c r="M13" s="95"/>
      <c r="O13" s="86" t="str">
        <f t="shared" si="5"/>
        <v>324</v>
      </c>
      <c r="P13" s="86" t="str">
        <f t="shared" si="6"/>
        <v>32</v>
      </c>
      <c r="Q13" s="86" t="str">
        <f t="shared" si="7"/>
        <v>52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52</v>
      </c>
      <c r="D14" s="91" t="str">
        <f t="shared" si="1"/>
        <v>Ostale pomoći</v>
      </c>
      <c r="E14" s="96">
        <v>3299</v>
      </c>
      <c r="F14" s="91" t="str">
        <f t="shared" si="2"/>
        <v>Ostali nespomenuti rashodi poslovanja</v>
      </c>
      <c r="G14" s="129" t="s">
        <v>174</v>
      </c>
      <c r="H14" s="91" t="str">
        <f t="shared" si="3"/>
        <v>REDOVNA DJELATNOST SVEUČILIŠTA U RIJECI (IZ EVIDENCIJSKIH PRIHODA)</v>
      </c>
      <c r="I14" s="91" t="str">
        <f t="shared" si="4"/>
        <v>0942</v>
      </c>
      <c r="J14" s="128">
        <v>5233</v>
      </c>
      <c r="K14" s="128"/>
      <c r="L14" s="128"/>
      <c r="M14" s="95"/>
      <c r="O14" s="86" t="str">
        <f t="shared" si="5"/>
        <v>329</v>
      </c>
      <c r="P14" s="86" t="str">
        <f t="shared" si="6"/>
        <v>32</v>
      </c>
      <c r="Q14" s="86" t="str">
        <f t="shared" si="7"/>
        <v>52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43</v>
      </c>
      <c r="D15" s="91" t="str">
        <f t="shared" si="1"/>
        <v>Ostali prihodi za posebne namjene</v>
      </c>
      <c r="E15" s="96">
        <v>3111</v>
      </c>
      <c r="F15" s="91" t="str">
        <f t="shared" si="2"/>
        <v>Plaće za redovan rad</v>
      </c>
      <c r="G15" s="96" t="s">
        <v>174</v>
      </c>
      <c r="H15" s="91" t="str">
        <f t="shared" si="3"/>
        <v>REDOVNA DJELATNOST SVEUČILIŠTA U RIJECI (IZ EVIDENCIJSKIH PRIHODA)</v>
      </c>
      <c r="I15" s="91" t="str">
        <f t="shared" si="4"/>
        <v>0942</v>
      </c>
      <c r="J15" s="128">
        <v>33181</v>
      </c>
      <c r="K15" s="128">
        <v>34000</v>
      </c>
      <c r="L15" s="128">
        <v>34500</v>
      </c>
      <c r="M15" s="95"/>
      <c r="O15" s="86" t="str">
        <f t="shared" si="5"/>
        <v>311</v>
      </c>
      <c r="P15" s="86" t="str">
        <f t="shared" si="6"/>
        <v>31</v>
      </c>
      <c r="Q15" s="86" t="str">
        <f t="shared" si="7"/>
        <v>43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43</v>
      </c>
      <c r="D16" s="91" t="str">
        <f t="shared" si="1"/>
        <v>Ostali prihodi za posebne namjene</v>
      </c>
      <c r="E16" s="96">
        <v>3121</v>
      </c>
      <c r="F16" s="91" t="str">
        <f t="shared" si="2"/>
        <v>Ostali rashodi za zaposlene</v>
      </c>
      <c r="G16" s="96" t="s">
        <v>174</v>
      </c>
      <c r="H16" s="91" t="str">
        <f t="shared" si="3"/>
        <v>REDOVNA DJELATNOST SVEUČILIŠTA U RIJECI (IZ EVIDENCIJSKIH PRIHODA)</v>
      </c>
      <c r="I16" s="91" t="str">
        <f t="shared" si="4"/>
        <v>0942</v>
      </c>
      <c r="J16" s="128">
        <v>23890</v>
      </c>
      <c r="K16" s="128">
        <v>24000</v>
      </c>
      <c r="L16" s="128">
        <v>24000</v>
      </c>
      <c r="M16" s="95"/>
      <c r="O16" s="86" t="str">
        <f t="shared" si="5"/>
        <v>312</v>
      </c>
      <c r="P16" s="86" t="str">
        <f t="shared" si="6"/>
        <v>31</v>
      </c>
      <c r="Q16" s="86" t="str">
        <f t="shared" si="7"/>
        <v>43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43</v>
      </c>
      <c r="D17" s="91" t="str">
        <f t="shared" si="1"/>
        <v>Ostali prihodi za posebne namjene</v>
      </c>
      <c r="E17" s="96">
        <v>3132</v>
      </c>
      <c r="F17" s="91" t="str">
        <f t="shared" si="2"/>
        <v>Doprinosi za obvezno zdravstveno osiguranje</v>
      </c>
      <c r="G17" s="96" t="s">
        <v>174</v>
      </c>
      <c r="H17" s="91" t="str">
        <f t="shared" si="3"/>
        <v>REDOVNA DJELATNOST SVEUČILIŠTA U RIJECI (IZ EVIDENCIJSKIH PRIHODA)</v>
      </c>
      <c r="I17" s="91" t="str">
        <f t="shared" si="4"/>
        <v>0942</v>
      </c>
      <c r="J17" s="128">
        <v>5475</v>
      </c>
      <c r="K17" s="128">
        <v>5610</v>
      </c>
      <c r="L17" s="128">
        <v>5690</v>
      </c>
      <c r="M17" s="95"/>
      <c r="O17" s="86" t="str">
        <f t="shared" si="5"/>
        <v>313</v>
      </c>
      <c r="P17" s="86" t="str">
        <f t="shared" si="6"/>
        <v>31</v>
      </c>
      <c r="Q17" s="86" t="str">
        <f t="shared" si="7"/>
        <v>43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43</v>
      </c>
      <c r="D18" s="91" t="str">
        <f t="shared" si="1"/>
        <v>Ostali prihodi za posebne namjene</v>
      </c>
      <c r="E18" s="96">
        <v>3211</v>
      </c>
      <c r="F18" s="91" t="str">
        <f t="shared" si="2"/>
        <v>Službena putovanja</v>
      </c>
      <c r="G18" s="96" t="s">
        <v>174</v>
      </c>
      <c r="H18" s="91" t="str">
        <f t="shared" si="3"/>
        <v>REDOVNA DJELATNOST SVEUČILIŠTA U RIJECI (IZ EVIDENCIJSKIH PRIHODA)</v>
      </c>
      <c r="I18" s="91" t="str">
        <f t="shared" si="4"/>
        <v>0942</v>
      </c>
      <c r="J18" s="128">
        <v>5973</v>
      </c>
      <c r="K18" s="128">
        <v>6000</v>
      </c>
      <c r="L18" s="128">
        <v>6000</v>
      </c>
      <c r="M18" s="95"/>
      <c r="O18" s="86" t="str">
        <f t="shared" si="5"/>
        <v>321</v>
      </c>
      <c r="P18" s="86" t="str">
        <f t="shared" si="6"/>
        <v>32</v>
      </c>
      <c r="Q18" s="86" t="str">
        <f t="shared" si="7"/>
        <v>43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43</v>
      </c>
      <c r="D19" s="91" t="str">
        <f t="shared" si="1"/>
        <v>Ostali prihodi za posebne namjene</v>
      </c>
      <c r="E19" s="96">
        <v>3213</v>
      </c>
      <c r="F19" s="91" t="str">
        <f t="shared" si="2"/>
        <v>Stručno usavršavanje zaposlenika</v>
      </c>
      <c r="G19" s="96" t="s">
        <v>174</v>
      </c>
      <c r="H19" s="91" t="str">
        <f t="shared" si="3"/>
        <v>REDOVNA DJELATNOST SVEUČILIŠTA U RIJECI (IZ EVIDENCIJSKIH PRIHODA)</v>
      </c>
      <c r="I19" s="91" t="str">
        <f t="shared" si="4"/>
        <v>0942</v>
      </c>
      <c r="J19" s="128">
        <v>8627</v>
      </c>
      <c r="K19" s="128">
        <v>9000</v>
      </c>
      <c r="L19" s="128">
        <v>9000</v>
      </c>
      <c r="M19" s="95"/>
      <c r="O19" s="86" t="str">
        <f t="shared" si="5"/>
        <v>321</v>
      </c>
      <c r="P19" s="86" t="str">
        <f t="shared" si="6"/>
        <v>32</v>
      </c>
      <c r="Q19" s="86" t="str">
        <f t="shared" si="7"/>
        <v>43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43</v>
      </c>
      <c r="D20" s="91" t="str">
        <f t="shared" si="1"/>
        <v>Ostali prihodi za posebne namjene</v>
      </c>
      <c r="E20" s="96">
        <v>3221</v>
      </c>
      <c r="F20" s="91" t="str">
        <f t="shared" si="2"/>
        <v>Uredski materijal i ostali materijalni rashodi</v>
      </c>
      <c r="G20" s="96" t="s">
        <v>174</v>
      </c>
      <c r="H20" s="91" t="str">
        <f t="shared" si="3"/>
        <v>REDOVNA DJELATNOST SVEUČILIŠTA U RIJECI (IZ EVIDENCIJSKIH PRIHODA)</v>
      </c>
      <c r="I20" s="91" t="str">
        <f t="shared" si="4"/>
        <v>0942</v>
      </c>
      <c r="J20" s="128">
        <v>13272</v>
      </c>
      <c r="K20" s="128">
        <v>13500</v>
      </c>
      <c r="L20" s="128">
        <v>13500</v>
      </c>
      <c r="M20" s="95"/>
      <c r="O20" s="86" t="str">
        <f t="shared" si="5"/>
        <v>322</v>
      </c>
      <c r="P20" s="86" t="str">
        <f t="shared" si="6"/>
        <v>32</v>
      </c>
      <c r="Q20" s="86" t="str">
        <f t="shared" si="7"/>
        <v>43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43</v>
      </c>
      <c r="D21" s="91" t="str">
        <f t="shared" si="1"/>
        <v>Ostali prihodi za posebne namjene</v>
      </c>
      <c r="E21" s="96">
        <v>3222</v>
      </c>
      <c r="F21" s="91" t="str">
        <f t="shared" si="2"/>
        <v>Materijal i sirovine</v>
      </c>
      <c r="G21" s="96" t="s">
        <v>174</v>
      </c>
      <c r="H21" s="91" t="str">
        <f t="shared" si="3"/>
        <v>REDOVNA DJELATNOST SVEUČILIŠTA U RIJECI (IZ EVIDENCIJSKIH PRIHODA)</v>
      </c>
      <c r="I21" s="91" t="str">
        <f t="shared" si="4"/>
        <v>0942</v>
      </c>
      <c r="J21" s="128">
        <v>664</v>
      </c>
      <c r="K21" s="128">
        <v>700</v>
      </c>
      <c r="L21" s="128">
        <v>700</v>
      </c>
      <c r="M21" s="95"/>
      <c r="O21" s="86" t="str">
        <f t="shared" si="5"/>
        <v>322</v>
      </c>
      <c r="P21" s="86" t="str">
        <f t="shared" si="6"/>
        <v>32</v>
      </c>
      <c r="Q21" s="86" t="str">
        <f t="shared" si="7"/>
        <v>43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43</v>
      </c>
      <c r="D22" s="91" t="str">
        <f t="shared" si="1"/>
        <v>Ostali prihodi za posebne namjene</v>
      </c>
      <c r="E22" s="96">
        <v>3223</v>
      </c>
      <c r="F22" s="91" t="str">
        <f t="shared" si="2"/>
        <v>Energija</v>
      </c>
      <c r="G22" s="96" t="s">
        <v>174</v>
      </c>
      <c r="H22" s="91" t="str">
        <f t="shared" si="3"/>
        <v>REDOVNA DJELATNOST SVEUČILIŠTA U RIJECI (IZ EVIDENCIJSKIH PRIHODA)</v>
      </c>
      <c r="I22" s="91" t="str">
        <f t="shared" si="4"/>
        <v>0942</v>
      </c>
      <c r="J22" s="128">
        <v>86270</v>
      </c>
      <c r="K22" s="128">
        <v>90000</v>
      </c>
      <c r="L22" s="128">
        <v>90000</v>
      </c>
      <c r="M22" s="95"/>
      <c r="O22" s="86" t="str">
        <f t="shared" si="5"/>
        <v>322</v>
      </c>
      <c r="P22" s="86" t="str">
        <f t="shared" si="6"/>
        <v>32</v>
      </c>
      <c r="Q22" s="86" t="str">
        <f t="shared" si="7"/>
        <v>43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43</v>
      </c>
      <c r="D23" s="91" t="str">
        <f t="shared" si="1"/>
        <v>Ostali prihodi za posebne namjene</v>
      </c>
      <c r="E23" s="96">
        <v>3224</v>
      </c>
      <c r="F23" s="91" t="str">
        <f t="shared" si="2"/>
        <v>Materijal i dijelovi za tekuće i investicijsko održavanje</v>
      </c>
      <c r="G23" s="96" t="s">
        <v>174</v>
      </c>
      <c r="H23" s="91" t="str">
        <f t="shared" si="3"/>
        <v>REDOVNA DJELATNOST SVEUČILIŠTA U RIJECI (IZ EVIDENCIJSKIH PRIHODA)</v>
      </c>
      <c r="I23" s="91" t="str">
        <f t="shared" si="4"/>
        <v>0942</v>
      </c>
      <c r="J23" s="128">
        <v>3318</v>
      </c>
      <c r="K23" s="128">
        <v>3400</v>
      </c>
      <c r="L23" s="128">
        <v>3400</v>
      </c>
      <c r="M23" s="95"/>
      <c r="O23" s="86" t="str">
        <f t="shared" si="5"/>
        <v>322</v>
      </c>
      <c r="P23" s="86" t="str">
        <f t="shared" si="6"/>
        <v>32</v>
      </c>
      <c r="Q23" s="86" t="str">
        <f t="shared" si="7"/>
        <v>43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43</v>
      </c>
      <c r="D24" s="91" t="str">
        <f t="shared" si="1"/>
        <v>Ostali prihodi za posebne namjene</v>
      </c>
      <c r="E24" s="96">
        <v>3225</v>
      </c>
      <c r="F24" s="91" t="str">
        <f t="shared" si="2"/>
        <v>Sitni inventar i auto gume</v>
      </c>
      <c r="G24" s="96" t="s">
        <v>174</v>
      </c>
      <c r="H24" s="91" t="str">
        <f t="shared" si="3"/>
        <v>REDOVNA DJELATNOST SVEUČILIŠTA U RIJECI (IZ EVIDENCIJSKIH PRIHODA)</v>
      </c>
      <c r="I24" s="91" t="str">
        <f t="shared" si="4"/>
        <v>0942</v>
      </c>
      <c r="J24" s="128">
        <v>3318</v>
      </c>
      <c r="K24" s="128">
        <v>3400</v>
      </c>
      <c r="L24" s="128">
        <v>3400</v>
      </c>
      <c r="M24" s="95"/>
      <c r="O24" s="86" t="str">
        <f t="shared" si="5"/>
        <v>322</v>
      </c>
      <c r="P24" s="86" t="str">
        <f t="shared" si="6"/>
        <v>32</v>
      </c>
      <c r="Q24" s="86" t="str">
        <f t="shared" si="7"/>
        <v>43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43</v>
      </c>
      <c r="D25" s="91" t="str">
        <f t="shared" si="1"/>
        <v>Ostali prihodi za posebne namjene</v>
      </c>
      <c r="E25" s="96">
        <v>3227</v>
      </c>
      <c r="F25" s="91" t="str">
        <f t="shared" si="2"/>
        <v>Službena, radna i zaštitna odjeća i obuća</v>
      </c>
      <c r="G25" s="96" t="s">
        <v>174</v>
      </c>
      <c r="H25" s="91" t="str">
        <f t="shared" si="3"/>
        <v>REDOVNA DJELATNOST SVEUČILIŠTA U RIJECI (IZ EVIDENCIJSKIH PRIHODA)</v>
      </c>
      <c r="I25" s="91" t="str">
        <f t="shared" si="4"/>
        <v>0942</v>
      </c>
      <c r="J25" s="128">
        <v>796</v>
      </c>
      <c r="K25" s="128">
        <v>800</v>
      </c>
      <c r="L25" s="128">
        <v>800</v>
      </c>
      <c r="M25" s="95"/>
      <c r="O25" s="86" t="str">
        <f t="shared" si="5"/>
        <v>322</v>
      </c>
      <c r="P25" s="86" t="str">
        <f t="shared" si="6"/>
        <v>32</v>
      </c>
      <c r="Q25" s="86" t="str">
        <f t="shared" si="7"/>
        <v>43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43</v>
      </c>
      <c r="D26" s="91" t="str">
        <f t="shared" si="1"/>
        <v>Ostali prihodi za posebne namjene</v>
      </c>
      <c r="E26" s="96">
        <v>3231</v>
      </c>
      <c r="F26" s="91" t="str">
        <f t="shared" si="2"/>
        <v>Usluge telefona, pošte i prijevoza</v>
      </c>
      <c r="G26" s="96" t="s">
        <v>174</v>
      </c>
      <c r="H26" s="91" t="str">
        <f t="shared" si="3"/>
        <v>REDOVNA DJELATNOST SVEUČILIŠTA U RIJECI (IZ EVIDENCIJSKIH PRIHODA)</v>
      </c>
      <c r="I26" s="91" t="str">
        <f t="shared" si="4"/>
        <v>0942</v>
      </c>
      <c r="J26" s="128">
        <v>13272</v>
      </c>
      <c r="K26" s="128">
        <v>13500</v>
      </c>
      <c r="L26" s="128">
        <v>13500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43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43</v>
      </c>
      <c r="D27" s="91" t="str">
        <f t="shared" si="1"/>
        <v>Ostali prihodi za posebne namjene</v>
      </c>
      <c r="E27" s="96">
        <v>3232</v>
      </c>
      <c r="F27" s="91" t="str">
        <f t="shared" si="2"/>
        <v>Usluge tekućeg i investicijskog održavanja</v>
      </c>
      <c r="G27" s="96" t="s">
        <v>174</v>
      </c>
      <c r="H27" s="91" t="str">
        <f t="shared" si="3"/>
        <v>REDOVNA DJELATNOST SVEUČILIŠTA U RIJECI (IZ EVIDENCIJSKIH PRIHODA)</v>
      </c>
      <c r="I27" s="91" t="str">
        <f t="shared" si="4"/>
        <v>0942</v>
      </c>
      <c r="J27" s="128">
        <v>39817</v>
      </c>
      <c r="K27" s="128">
        <v>40000</v>
      </c>
      <c r="L27" s="128">
        <v>40000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43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43</v>
      </c>
      <c r="D28" s="91" t="str">
        <f t="shared" si="1"/>
        <v>Ostali prihodi za posebne namjene</v>
      </c>
      <c r="E28" s="96">
        <v>3233</v>
      </c>
      <c r="F28" s="91" t="str">
        <f t="shared" si="2"/>
        <v>Usluge promidžbe i informiranja</v>
      </c>
      <c r="G28" s="96" t="s">
        <v>174</v>
      </c>
      <c r="H28" s="91" t="str">
        <f t="shared" si="3"/>
        <v>REDOVNA DJELATNOST SVEUČILIŠTA U RIJECI (IZ EVIDENCIJSKIH PRIHODA)</v>
      </c>
      <c r="I28" s="91" t="str">
        <f t="shared" si="4"/>
        <v>0942</v>
      </c>
      <c r="J28" s="128">
        <v>19908</v>
      </c>
      <c r="K28" s="128">
        <v>20000</v>
      </c>
      <c r="L28" s="128">
        <v>20000</v>
      </c>
      <c r="M28" s="95"/>
      <c r="O28" s="86" t="str">
        <f t="shared" si="5"/>
        <v>323</v>
      </c>
      <c r="P28" s="86" t="str">
        <f t="shared" si="6"/>
        <v>32</v>
      </c>
      <c r="Q28" s="86" t="str">
        <f t="shared" si="7"/>
        <v>43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43</v>
      </c>
      <c r="D29" s="91" t="str">
        <f t="shared" si="1"/>
        <v>Ostali prihodi za posebne namjene</v>
      </c>
      <c r="E29" s="96">
        <v>3234</v>
      </c>
      <c r="F29" s="91" t="str">
        <f t="shared" si="2"/>
        <v>Komunalne usluge</v>
      </c>
      <c r="G29" s="96" t="s">
        <v>174</v>
      </c>
      <c r="H29" s="91" t="str">
        <f t="shared" si="3"/>
        <v>REDOVNA DJELATNOST SVEUČILIŠTA U RIJECI (IZ EVIDENCIJSKIH PRIHODA)</v>
      </c>
      <c r="I29" s="91" t="str">
        <f t="shared" si="4"/>
        <v>0942</v>
      </c>
      <c r="J29" s="128">
        <v>6636</v>
      </c>
      <c r="K29" s="128">
        <v>6700</v>
      </c>
      <c r="L29" s="128">
        <v>6700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43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43</v>
      </c>
      <c r="D30" s="91" t="str">
        <f t="shared" si="1"/>
        <v>Ostali prihodi za posebne namjene</v>
      </c>
      <c r="E30" s="96">
        <v>3235</v>
      </c>
      <c r="F30" s="91" t="str">
        <f t="shared" si="2"/>
        <v>Zakupnine i najamnine</v>
      </c>
      <c r="G30" s="96" t="s">
        <v>174</v>
      </c>
      <c r="H30" s="91" t="str">
        <f t="shared" si="3"/>
        <v>REDOVNA DJELATNOST SVEUČILIŠTA U RIJECI (IZ EVIDENCIJSKIH PRIHODA)</v>
      </c>
      <c r="I30" s="91" t="str">
        <f t="shared" si="4"/>
        <v>0942</v>
      </c>
      <c r="J30" s="128">
        <v>11272</v>
      </c>
      <c r="K30" s="128">
        <v>11500</v>
      </c>
      <c r="L30" s="128">
        <v>11500</v>
      </c>
      <c r="M30" s="95"/>
      <c r="O30" s="86" t="str">
        <f t="shared" si="5"/>
        <v>323</v>
      </c>
      <c r="P30" s="86" t="str">
        <f t="shared" si="6"/>
        <v>32</v>
      </c>
      <c r="Q30" s="86" t="str">
        <f t="shared" si="7"/>
        <v>43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43</v>
      </c>
      <c r="D31" s="91" t="str">
        <f t="shared" si="1"/>
        <v>Ostali prihodi za posebne namjene</v>
      </c>
      <c r="E31" s="96">
        <v>3236</v>
      </c>
      <c r="F31" s="91" t="str">
        <f t="shared" si="2"/>
        <v>Zdravstvene i veterinarske usluge</v>
      </c>
      <c r="G31" s="96" t="s">
        <v>174</v>
      </c>
      <c r="H31" s="91" t="str">
        <f t="shared" si="3"/>
        <v>REDOVNA DJELATNOST SVEUČILIŠTA U RIJECI (IZ EVIDENCIJSKIH PRIHODA)</v>
      </c>
      <c r="I31" s="91" t="str">
        <f t="shared" si="4"/>
        <v>0942</v>
      </c>
      <c r="J31" s="128">
        <v>1327</v>
      </c>
      <c r="K31" s="128">
        <v>1400</v>
      </c>
      <c r="L31" s="128">
        <v>1400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43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43</v>
      </c>
      <c r="D32" s="91" t="str">
        <f t="shared" si="1"/>
        <v>Ostali prihodi za posebne namjene</v>
      </c>
      <c r="E32" s="96">
        <v>3237</v>
      </c>
      <c r="F32" s="91" t="str">
        <f t="shared" si="2"/>
        <v>Intelektualne i osobne usluge</v>
      </c>
      <c r="G32" s="96" t="s">
        <v>174</v>
      </c>
      <c r="H32" s="91" t="str">
        <f t="shared" si="3"/>
        <v>REDOVNA DJELATNOST SVEUČILIŠTA U RIJECI (IZ EVIDENCIJSKIH PRIHODA)</v>
      </c>
      <c r="I32" s="91" t="str">
        <f t="shared" si="4"/>
        <v>0942</v>
      </c>
      <c r="J32" s="128">
        <v>33181</v>
      </c>
      <c r="K32" s="128">
        <v>33500</v>
      </c>
      <c r="L32" s="128">
        <v>33500</v>
      </c>
      <c r="M32" s="95"/>
      <c r="O32" s="86" t="str">
        <f t="shared" si="5"/>
        <v>323</v>
      </c>
      <c r="P32" s="86" t="str">
        <f t="shared" si="6"/>
        <v>32</v>
      </c>
      <c r="Q32" s="86" t="str">
        <f t="shared" si="7"/>
        <v>43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43</v>
      </c>
      <c r="D33" s="91" t="str">
        <f t="shared" si="1"/>
        <v>Ostali prihodi za posebne namjene</v>
      </c>
      <c r="E33" s="96">
        <v>3238</v>
      </c>
      <c r="F33" s="91" t="str">
        <f t="shared" si="2"/>
        <v>Računalne usluge</v>
      </c>
      <c r="G33" s="96" t="s">
        <v>174</v>
      </c>
      <c r="H33" s="91" t="str">
        <f t="shared" si="3"/>
        <v>REDOVNA DJELATNOST SVEUČILIŠTA U RIJECI (IZ EVIDENCIJSKIH PRIHODA)</v>
      </c>
      <c r="I33" s="91" t="str">
        <f t="shared" si="4"/>
        <v>0942</v>
      </c>
      <c r="J33" s="128">
        <v>2654</v>
      </c>
      <c r="K33" s="128">
        <v>2700</v>
      </c>
      <c r="L33" s="128">
        <v>2700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43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43</v>
      </c>
      <c r="D34" s="91" t="str">
        <f t="shared" si="1"/>
        <v>Ostali prihodi za posebne namjene</v>
      </c>
      <c r="E34" s="96">
        <v>3239</v>
      </c>
      <c r="F34" s="91" t="str">
        <f t="shared" si="2"/>
        <v>Ostale usluge</v>
      </c>
      <c r="G34" s="96" t="s">
        <v>174</v>
      </c>
      <c r="H34" s="91" t="str">
        <f t="shared" si="3"/>
        <v>REDOVNA DJELATNOST SVEUČILIŠTA U RIJECI (IZ EVIDENCIJSKIH PRIHODA)</v>
      </c>
      <c r="I34" s="91" t="str">
        <f t="shared" si="4"/>
        <v>0942</v>
      </c>
      <c r="J34" s="128">
        <v>17908</v>
      </c>
      <c r="K34" s="128">
        <v>18300</v>
      </c>
      <c r="L34" s="128">
        <v>18200</v>
      </c>
      <c r="M34" s="95"/>
      <c r="O34" s="86" t="str">
        <f t="shared" si="5"/>
        <v>323</v>
      </c>
      <c r="P34" s="86" t="str">
        <f t="shared" si="6"/>
        <v>32</v>
      </c>
      <c r="Q34" s="86" t="str">
        <f t="shared" si="7"/>
        <v>43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43</v>
      </c>
      <c r="D35" s="91" t="str">
        <f t="shared" si="1"/>
        <v>Ostali prihodi za posebne namjene</v>
      </c>
      <c r="E35" s="96">
        <v>3241</v>
      </c>
      <c r="F35" s="91" t="str">
        <f t="shared" si="2"/>
        <v>Naknade troškova osobama izvan radnog odnosa</v>
      </c>
      <c r="G35" s="96" t="s">
        <v>174</v>
      </c>
      <c r="H35" s="91" t="str">
        <f t="shared" si="3"/>
        <v>REDOVNA DJELATNOST SVEUČILIŠTA U RIJECI (IZ EVIDENCIJSKIH PRIHODA)</v>
      </c>
      <c r="I35" s="91" t="str">
        <f t="shared" si="4"/>
        <v>0942</v>
      </c>
      <c r="J35" s="128">
        <v>1327</v>
      </c>
      <c r="K35" s="128">
        <v>1400</v>
      </c>
      <c r="L35" s="128">
        <v>1400</v>
      </c>
      <c r="M35" s="95"/>
      <c r="O35" s="86" t="str">
        <f t="shared" si="5"/>
        <v>324</v>
      </c>
      <c r="P35" s="86" t="str">
        <f t="shared" si="6"/>
        <v>32</v>
      </c>
      <c r="Q35" s="86" t="str">
        <f t="shared" si="7"/>
        <v>43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43</v>
      </c>
      <c r="D36" s="91" t="str">
        <f t="shared" si="1"/>
        <v>Ostali prihodi za posebne namjene</v>
      </c>
      <c r="E36" s="96">
        <v>3292</v>
      </c>
      <c r="F36" s="91" t="str">
        <f t="shared" si="2"/>
        <v>Premije osiguranja</v>
      </c>
      <c r="G36" s="96" t="s">
        <v>174</v>
      </c>
      <c r="H36" s="91" t="str">
        <f t="shared" si="3"/>
        <v>REDOVNA DJELATNOST SVEUČILIŠTA U RIJECI (IZ EVIDENCIJSKIH PRIHODA)</v>
      </c>
      <c r="I36" s="91" t="str">
        <f t="shared" si="4"/>
        <v>0942</v>
      </c>
      <c r="J36" s="128">
        <v>13272</v>
      </c>
      <c r="K36" s="128">
        <v>13500</v>
      </c>
      <c r="L36" s="128">
        <v>13500</v>
      </c>
      <c r="M36" s="95"/>
      <c r="O36" s="86" t="str">
        <f t="shared" si="5"/>
        <v>329</v>
      </c>
      <c r="P36" s="86" t="str">
        <f t="shared" si="6"/>
        <v>32</v>
      </c>
      <c r="Q36" s="86" t="str">
        <f t="shared" si="7"/>
        <v>43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43</v>
      </c>
      <c r="D37" s="91" t="str">
        <f t="shared" si="1"/>
        <v>Ostali prihodi za posebne namjene</v>
      </c>
      <c r="E37" s="96">
        <v>3293</v>
      </c>
      <c r="F37" s="91" t="str">
        <f t="shared" si="2"/>
        <v>Reprezentacija</v>
      </c>
      <c r="G37" s="96" t="s">
        <v>174</v>
      </c>
      <c r="H37" s="91" t="str">
        <f t="shared" si="3"/>
        <v>REDOVNA DJELATNOST SVEUČILIŠTA U RIJECI (IZ EVIDENCIJSKIH PRIHODA)</v>
      </c>
      <c r="I37" s="91" t="str">
        <f t="shared" si="4"/>
        <v>0942</v>
      </c>
      <c r="J37" s="128">
        <v>7963</v>
      </c>
      <c r="K37" s="128">
        <v>8000</v>
      </c>
      <c r="L37" s="128">
        <v>8000</v>
      </c>
      <c r="M37" s="95"/>
      <c r="O37" s="86" t="str">
        <f t="shared" si="5"/>
        <v>329</v>
      </c>
      <c r="P37" s="86" t="str">
        <f t="shared" si="6"/>
        <v>32</v>
      </c>
      <c r="Q37" s="86" t="str">
        <f t="shared" si="7"/>
        <v>43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43</v>
      </c>
      <c r="D38" s="91" t="str">
        <f t="shared" si="1"/>
        <v>Ostali prihodi za posebne namjene</v>
      </c>
      <c r="E38" s="96">
        <v>3294</v>
      </c>
      <c r="F38" s="91" t="str">
        <f t="shared" si="2"/>
        <v>Članarine i norme</v>
      </c>
      <c r="G38" s="96" t="s">
        <v>174</v>
      </c>
      <c r="H38" s="91" t="str">
        <f t="shared" si="3"/>
        <v>REDOVNA DJELATNOST SVEUČILIŠTA U RIJECI (IZ EVIDENCIJSKIH PRIHODA)</v>
      </c>
      <c r="I38" s="91" t="str">
        <f t="shared" si="4"/>
        <v>0942</v>
      </c>
      <c r="J38" s="128">
        <v>3318</v>
      </c>
      <c r="K38" s="128">
        <v>3400</v>
      </c>
      <c r="L38" s="128">
        <v>3400</v>
      </c>
      <c r="M38" s="95"/>
      <c r="O38" s="86" t="str">
        <f t="shared" si="5"/>
        <v>329</v>
      </c>
      <c r="P38" s="86" t="str">
        <f t="shared" si="6"/>
        <v>32</v>
      </c>
      <c r="Q38" s="86" t="str">
        <f t="shared" si="7"/>
        <v>43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43</v>
      </c>
      <c r="D39" s="91" t="str">
        <f t="shared" si="1"/>
        <v>Ostali prihodi za posebne namjene</v>
      </c>
      <c r="E39" s="96">
        <v>3295</v>
      </c>
      <c r="F39" s="91" t="str">
        <f t="shared" si="2"/>
        <v>Pristojbe i naknade</v>
      </c>
      <c r="G39" s="96" t="s">
        <v>174</v>
      </c>
      <c r="H39" s="91" t="str">
        <f t="shared" si="3"/>
        <v>REDOVNA DJELATNOST SVEUČILIŠTA U RIJECI (IZ EVIDENCIJSKIH PRIHODA)</v>
      </c>
      <c r="I39" s="91" t="str">
        <f t="shared" si="4"/>
        <v>0942</v>
      </c>
      <c r="J39" s="128">
        <v>1991</v>
      </c>
      <c r="K39" s="128">
        <v>2000</v>
      </c>
      <c r="L39" s="128">
        <v>2000</v>
      </c>
      <c r="M39" s="95"/>
      <c r="O39" s="86" t="str">
        <f t="shared" si="5"/>
        <v>329</v>
      </c>
      <c r="P39" s="86" t="str">
        <f t="shared" si="6"/>
        <v>32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43</v>
      </c>
      <c r="D40" s="91" t="str">
        <f t="shared" si="1"/>
        <v>Ostali prihodi za posebne namjene</v>
      </c>
      <c r="E40" s="96">
        <v>3299</v>
      </c>
      <c r="F40" s="91" t="str">
        <f t="shared" si="2"/>
        <v>Ostali nespomenuti rashodi poslovanja</v>
      </c>
      <c r="G40" s="96" t="s">
        <v>174</v>
      </c>
      <c r="H40" s="91" t="str">
        <f t="shared" si="3"/>
        <v>REDOVNA DJELATNOST SVEUČILIŠTA U RIJECI (IZ EVIDENCIJSKIH PRIHODA)</v>
      </c>
      <c r="I40" s="91" t="str">
        <f t="shared" si="4"/>
        <v>0942</v>
      </c>
      <c r="J40" s="128">
        <v>13272</v>
      </c>
      <c r="K40" s="128">
        <v>13500</v>
      </c>
      <c r="L40" s="128">
        <v>13500</v>
      </c>
      <c r="M40" s="95"/>
      <c r="O40" s="86" t="str">
        <f t="shared" si="5"/>
        <v>329</v>
      </c>
      <c r="P40" s="86" t="str">
        <f t="shared" si="6"/>
        <v>32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96">
        <v>3431</v>
      </c>
      <c r="F41" s="91" t="str">
        <f t="shared" si="2"/>
        <v>Bankarske usluge i usluge platnog prometa</v>
      </c>
      <c r="G41" s="96" t="s">
        <v>174</v>
      </c>
      <c r="H41" s="91" t="str">
        <f t="shared" si="3"/>
        <v>REDOVNA DJELATNOST SVEUČILIŠTA U RIJECI (IZ EVIDENCIJSKIH PRIHODA)</v>
      </c>
      <c r="I41" s="91" t="str">
        <f t="shared" si="4"/>
        <v>0942</v>
      </c>
      <c r="J41" s="128">
        <v>1062</v>
      </c>
      <c r="K41" s="128">
        <v>1100</v>
      </c>
      <c r="L41" s="128">
        <v>1100</v>
      </c>
      <c r="M41" s="95"/>
      <c r="O41" s="86" t="str">
        <f t="shared" si="5"/>
        <v>343</v>
      </c>
      <c r="P41" s="86" t="str">
        <f t="shared" si="6"/>
        <v>34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96">
        <v>3239</v>
      </c>
      <c r="F42" s="91" t="str">
        <f t="shared" si="2"/>
        <v>Ostale usluge</v>
      </c>
      <c r="G42" s="96" t="s">
        <v>174</v>
      </c>
      <c r="H42" s="91" t="str">
        <f t="shared" si="3"/>
        <v>REDOVNA DJELATNOST SVEUČILIŠTA U RIJECI (IZ EVIDENCIJSKIH PRIHODA)</v>
      </c>
      <c r="I42" s="91" t="str">
        <f t="shared" si="4"/>
        <v>0942</v>
      </c>
      <c r="J42" s="128">
        <v>1062</v>
      </c>
      <c r="K42" s="128">
        <v>1100</v>
      </c>
      <c r="L42" s="128">
        <v>1100</v>
      </c>
      <c r="M42" s="95"/>
      <c r="O42" s="86" t="str">
        <f t="shared" si="5"/>
        <v>323</v>
      </c>
      <c r="P42" s="86" t="str">
        <f t="shared" si="6"/>
        <v>32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96">
        <v>3691</v>
      </c>
      <c r="F43" s="91" t="str">
        <f t="shared" si="2"/>
        <v>Tekući prijenosi između proračunskih korisnika istog proraču</v>
      </c>
      <c r="G43" s="96" t="s">
        <v>174</v>
      </c>
      <c r="H43" s="91" t="str">
        <f t="shared" si="3"/>
        <v>REDOVNA DJELATNOST SVEUČILIŠTA U RIJECI (IZ EVIDENCIJSKIH PRIHODA)</v>
      </c>
      <c r="I43" s="91" t="str">
        <f t="shared" si="4"/>
        <v>0942</v>
      </c>
      <c r="J43" s="128">
        <v>11500</v>
      </c>
      <c r="K43" s="128">
        <v>11700</v>
      </c>
      <c r="L43" s="128">
        <v>11800</v>
      </c>
      <c r="M43" s="95" t="s">
        <v>5285</v>
      </c>
      <c r="O43" s="86" t="str">
        <f t="shared" si="5"/>
        <v>369</v>
      </c>
      <c r="P43" s="86" t="str">
        <f t="shared" si="6"/>
        <v>36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3239</v>
      </c>
      <c r="F44" s="91" t="str">
        <f t="shared" si="2"/>
        <v>Ostale usluge</v>
      </c>
      <c r="G44" s="96" t="s">
        <v>174</v>
      </c>
      <c r="H44" s="91" t="str">
        <f t="shared" si="3"/>
        <v>REDOVNA DJELATNOST SVEUČILIŠTA U RIJECI (IZ EVIDENCIJSKIH PRIHODA)</v>
      </c>
      <c r="I44" s="91" t="str">
        <f t="shared" si="4"/>
        <v>0942</v>
      </c>
      <c r="J44" s="128">
        <v>664</v>
      </c>
      <c r="K44" s="128">
        <v>700</v>
      </c>
      <c r="L44" s="128">
        <v>700</v>
      </c>
      <c r="M44" s="95"/>
      <c r="O44" s="86" t="str">
        <f t="shared" si="5"/>
        <v>323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4221</v>
      </c>
      <c r="F45" s="91" t="str">
        <f t="shared" si="2"/>
        <v>Uredska oprema i namještaj</v>
      </c>
      <c r="G45" s="96" t="s">
        <v>174</v>
      </c>
      <c r="H45" s="91" t="str">
        <f t="shared" si="3"/>
        <v>REDOVNA DJELATNOST SVEUČILIŠTA U RIJECI (IZ EVIDENCIJSKIH PRIHODA)</v>
      </c>
      <c r="I45" s="91" t="str">
        <f t="shared" si="4"/>
        <v>0942</v>
      </c>
      <c r="J45" s="128">
        <v>19908</v>
      </c>
      <c r="K45" s="128">
        <v>20000</v>
      </c>
      <c r="L45" s="128">
        <v>20000</v>
      </c>
      <c r="M45" s="95"/>
      <c r="O45" s="86" t="str">
        <f t="shared" si="5"/>
        <v>422</v>
      </c>
      <c r="P45" s="86" t="str">
        <f t="shared" si="6"/>
        <v>42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4241</v>
      </c>
      <c r="F46" s="91" t="str">
        <f t="shared" si="2"/>
        <v>Knjige</v>
      </c>
      <c r="G46" s="96" t="s">
        <v>174</v>
      </c>
      <c r="H46" s="91" t="str">
        <f t="shared" si="3"/>
        <v>REDOVNA DJELATNOST SVEUČILIŠTA U RIJECI (IZ EVIDENCIJSKIH PRIHODA)</v>
      </c>
      <c r="I46" s="91" t="str">
        <f t="shared" si="4"/>
        <v>0942</v>
      </c>
      <c r="J46" s="128">
        <v>3400</v>
      </c>
      <c r="K46" s="128">
        <v>3400</v>
      </c>
      <c r="L46" s="128">
        <v>3400</v>
      </c>
      <c r="M46" s="95"/>
      <c r="O46" s="86" t="str">
        <f t="shared" si="5"/>
        <v>424</v>
      </c>
      <c r="P46" s="86" t="str">
        <f t="shared" si="6"/>
        <v>42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3214</v>
      </c>
      <c r="F47" s="91" t="str">
        <f t="shared" si="2"/>
        <v>Ostale naknade troškova zaposlenima</v>
      </c>
      <c r="G47" s="96" t="s">
        <v>174</v>
      </c>
      <c r="H47" s="91" t="str">
        <f t="shared" si="3"/>
        <v>REDOVNA DJELATNOST SVEUČILIŠTA U RIJECI (IZ EVIDENCIJSKIH PRIHODA)</v>
      </c>
      <c r="I47" s="91" t="str">
        <f t="shared" si="4"/>
        <v>0942</v>
      </c>
      <c r="J47" s="128">
        <v>80</v>
      </c>
      <c r="K47" s="128">
        <v>80</v>
      </c>
      <c r="L47" s="128">
        <v>80</v>
      </c>
      <c r="M47" s="95"/>
      <c r="O47" s="86" t="str">
        <f t="shared" si="5"/>
        <v>321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3111</v>
      </c>
      <c r="F48" s="91" t="str">
        <f t="shared" si="2"/>
        <v>Plaće za redovan rad</v>
      </c>
      <c r="G48" s="96" t="s">
        <v>174</v>
      </c>
      <c r="H48" s="91" t="str">
        <f t="shared" si="3"/>
        <v>REDOVNA DJELATNOST SVEUČILIŠTA U RIJECI (IZ EVIDENCIJSKIH PRIHODA)</v>
      </c>
      <c r="I48" s="91" t="str">
        <f t="shared" si="4"/>
        <v>0942</v>
      </c>
      <c r="J48" s="128">
        <v>53089</v>
      </c>
      <c r="K48" s="128">
        <v>55000</v>
      </c>
      <c r="L48" s="128">
        <v>55000</v>
      </c>
      <c r="M48" s="95"/>
      <c r="O48" s="86" t="str">
        <f t="shared" si="5"/>
        <v>311</v>
      </c>
      <c r="P48" s="86" t="str">
        <f t="shared" si="6"/>
        <v>31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3121</v>
      </c>
      <c r="F49" s="91" t="str">
        <f t="shared" si="2"/>
        <v>Ostali rashodi za zaposlene</v>
      </c>
      <c r="G49" s="96" t="s">
        <v>174</v>
      </c>
      <c r="H49" s="91" t="str">
        <f t="shared" si="3"/>
        <v>REDOVNA DJELATNOST SVEUČILIŠTA U RIJECI (IZ EVIDENCIJSKIH PRIHODA)</v>
      </c>
      <c r="I49" s="91" t="str">
        <f t="shared" si="4"/>
        <v>0942</v>
      </c>
      <c r="J49" s="128">
        <v>7963</v>
      </c>
      <c r="K49" s="128">
        <v>8000</v>
      </c>
      <c r="L49" s="128">
        <v>8000</v>
      </c>
      <c r="M49" s="95"/>
      <c r="O49" s="86" t="str">
        <f t="shared" si="5"/>
        <v>312</v>
      </c>
      <c r="P49" s="86" t="str">
        <f t="shared" si="6"/>
        <v>31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3132</v>
      </c>
      <c r="F50" s="91" t="str">
        <f t="shared" si="2"/>
        <v>Doprinosi za obvezno zdravstveno osiguranje</v>
      </c>
      <c r="G50" s="96" t="s">
        <v>174</v>
      </c>
      <c r="H50" s="91" t="str">
        <f t="shared" si="3"/>
        <v>REDOVNA DJELATNOST SVEUČILIŠTA U RIJECI (IZ EVIDENCIJSKIH PRIHODA)</v>
      </c>
      <c r="I50" s="91" t="str">
        <f t="shared" si="4"/>
        <v>0942</v>
      </c>
      <c r="J50" s="128">
        <v>8760</v>
      </c>
      <c r="K50" s="128">
        <v>9075</v>
      </c>
      <c r="L50" s="128">
        <v>9075</v>
      </c>
      <c r="M50" s="95"/>
      <c r="O50" s="86" t="str">
        <f t="shared" si="5"/>
        <v>313</v>
      </c>
      <c r="P50" s="86" t="str">
        <f t="shared" si="6"/>
        <v>31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3211</v>
      </c>
      <c r="F51" s="91" t="str">
        <f t="shared" si="2"/>
        <v>Službena putovanja</v>
      </c>
      <c r="G51" s="96" t="s">
        <v>174</v>
      </c>
      <c r="H51" s="91" t="str">
        <f t="shared" si="3"/>
        <v>REDOVNA DJELATNOST SVEUČILIŠTA U RIJECI (IZ EVIDENCIJSKIH PRIHODA)</v>
      </c>
      <c r="I51" s="91" t="str">
        <f t="shared" si="4"/>
        <v>0942</v>
      </c>
      <c r="J51" s="128">
        <v>9954</v>
      </c>
      <c r="K51" s="128">
        <v>10000</v>
      </c>
      <c r="L51" s="128">
        <v>10000</v>
      </c>
      <c r="M51" s="95"/>
      <c r="O51" s="86" t="str">
        <f t="shared" si="5"/>
        <v>321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3213</v>
      </c>
      <c r="F52" s="91" t="str">
        <f t="shared" si="2"/>
        <v>Stručno usavršavanje zaposlenika</v>
      </c>
      <c r="G52" s="96" t="s">
        <v>174</v>
      </c>
      <c r="H52" s="91" t="str">
        <f t="shared" si="3"/>
        <v>REDOVNA DJELATNOST SVEUČILIŠTA U RIJECI (IZ EVIDENCIJSKIH PRIHODA)</v>
      </c>
      <c r="I52" s="91" t="str">
        <f t="shared" si="4"/>
        <v>0942</v>
      </c>
      <c r="J52" s="128">
        <v>796</v>
      </c>
      <c r="K52" s="128">
        <v>800</v>
      </c>
      <c r="L52" s="128">
        <v>800</v>
      </c>
      <c r="M52" s="95"/>
      <c r="O52" s="86" t="str">
        <f t="shared" si="5"/>
        <v>321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3214</v>
      </c>
      <c r="F53" s="91" t="str">
        <f t="shared" si="2"/>
        <v>Ostale naknade troškova zaposlenima</v>
      </c>
      <c r="G53" s="96" t="s">
        <v>174</v>
      </c>
      <c r="H53" s="91" t="str">
        <f t="shared" si="3"/>
        <v>REDOVNA DJELATNOST SVEUČILIŠTA U RIJECI (IZ EVIDENCIJSKIH PRIHODA)</v>
      </c>
      <c r="I53" s="91" t="str">
        <f t="shared" si="4"/>
        <v>0942</v>
      </c>
      <c r="J53" s="128">
        <v>398</v>
      </c>
      <c r="K53" s="128">
        <v>500</v>
      </c>
      <c r="L53" s="128">
        <v>500</v>
      </c>
      <c r="M53" s="95"/>
      <c r="O53" s="86" t="str">
        <f t="shared" si="5"/>
        <v>321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3222</v>
      </c>
      <c r="F54" s="91" t="str">
        <f t="shared" si="2"/>
        <v>Materijal i sirovine</v>
      </c>
      <c r="G54" s="96" t="s">
        <v>174</v>
      </c>
      <c r="H54" s="91" t="str">
        <f t="shared" si="3"/>
        <v>REDOVNA DJELATNOST SVEUČILIŠTA U RIJECI (IZ EVIDENCIJSKIH PRIHODA)</v>
      </c>
      <c r="I54" s="91" t="str">
        <f t="shared" si="4"/>
        <v>0942</v>
      </c>
      <c r="J54" s="128">
        <v>7963</v>
      </c>
      <c r="K54" s="128">
        <v>8000</v>
      </c>
      <c r="L54" s="128">
        <v>8000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3223</v>
      </c>
      <c r="F55" s="91" t="str">
        <f t="shared" si="2"/>
        <v>Energija</v>
      </c>
      <c r="G55" s="96" t="s">
        <v>174</v>
      </c>
      <c r="H55" s="91" t="str">
        <f t="shared" si="3"/>
        <v>REDOVNA DJELATNOST SVEUČILIŠTA U RIJECI (IZ EVIDENCIJSKIH PRIHODA)</v>
      </c>
      <c r="I55" s="91" t="str">
        <f t="shared" si="4"/>
        <v>0942</v>
      </c>
      <c r="J55" s="128">
        <v>1327</v>
      </c>
      <c r="K55" s="128">
        <v>1500</v>
      </c>
      <c r="L55" s="128">
        <v>1500</v>
      </c>
      <c r="M55" s="95"/>
      <c r="O55" s="86" t="str">
        <f t="shared" si="5"/>
        <v>322</v>
      </c>
      <c r="P55" s="86" t="str">
        <f t="shared" si="6"/>
        <v>32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3224</v>
      </c>
      <c r="F56" s="91" t="str">
        <f t="shared" si="2"/>
        <v>Materijal i dijelovi za tekuće i investicijsko održavanje</v>
      </c>
      <c r="G56" s="96" t="s">
        <v>174</v>
      </c>
      <c r="H56" s="91" t="str">
        <f t="shared" si="3"/>
        <v>REDOVNA DJELATNOST SVEUČILIŠTA U RIJECI (IZ EVIDENCIJSKIH PRIHODA)</v>
      </c>
      <c r="I56" s="91" t="str">
        <f t="shared" si="4"/>
        <v>0942</v>
      </c>
      <c r="J56" s="128">
        <v>1991</v>
      </c>
      <c r="K56" s="128">
        <v>2000</v>
      </c>
      <c r="L56" s="128">
        <v>2000</v>
      </c>
      <c r="M56" s="95"/>
      <c r="O56" s="86" t="str">
        <f t="shared" si="5"/>
        <v>322</v>
      </c>
      <c r="P56" s="86" t="str">
        <f t="shared" si="6"/>
        <v>32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31</v>
      </c>
      <c r="D57" s="91" t="str">
        <f t="shared" si="1"/>
        <v>Vlastiti prihodi</v>
      </c>
      <c r="E57" s="96">
        <v>3225</v>
      </c>
      <c r="F57" s="91" t="str">
        <f t="shared" si="2"/>
        <v>Sitni inventar i auto gume</v>
      </c>
      <c r="G57" s="96" t="s">
        <v>174</v>
      </c>
      <c r="H57" s="91" t="str">
        <f t="shared" si="3"/>
        <v>REDOVNA DJELATNOST SVEUČILIŠTA U RIJECI (IZ EVIDENCIJSKIH PRIHODA)</v>
      </c>
      <c r="I57" s="91" t="str">
        <f t="shared" si="4"/>
        <v>0942</v>
      </c>
      <c r="J57" s="128">
        <v>1327</v>
      </c>
      <c r="K57" s="128">
        <v>1500</v>
      </c>
      <c r="L57" s="128">
        <v>1500</v>
      </c>
      <c r="M57" s="95"/>
      <c r="O57" s="86" t="str">
        <f t="shared" si="5"/>
        <v>322</v>
      </c>
      <c r="P57" s="86" t="str">
        <f t="shared" si="6"/>
        <v>32</v>
      </c>
      <c r="Q57" s="86" t="str">
        <f t="shared" si="7"/>
        <v>31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31</v>
      </c>
      <c r="D58" s="91" t="str">
        <f t="shared" si="1"/>
        <v>Vlastiti prihodi</v>
      </c>
      <c r="E58" s="96">
        <v>3227</v>
      </c>
      <c r="F58" s="91" t="str">
        <f t="shared" si="2"/>
        <v>Službena, radna i zaštitna odjeća i obuća</v>
      </c>
      <c r="G58" s="96" t="s">
        <v>174</v>
      </c>
      <c r="H58" s="91" t="str">
        <f t="shared" si="3"/>
        <v>REDOVNA DJELATNOST SVEUČILIŠTA U RIJECI (IZ EVIDENCIJSKIH PRIHODA)</v>
      </c>
      <c r="I58" s="91" t="str">
        <f t="shared" si="4"/>
        <v>0942</v>
      </c>
      <c r="J58" s="128">
        <v>664</v>
      </c>
      <c r="K58" s="128">
        <v>800</v>
      </c>
      <c r="L58" s="128">
        <v>800</v>
      </c>
      <c r="M58" s="95"/>
      <c r="O58" s="86" t="str">
        <f t="shared" si="5"/>
        <v>322</v>
      </c>
      <c r="P58" s="86" t="str">
        <f t="shared" si="6"/>
        <v>32</v>
      </c>
      <c r="Q58" s="86" t="str">
        <f t="shared" si="7"/>
        <v>31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31</v>
      </c>
      <c r="D59" s="91" t="str">
        <f t="shared" si="1"/>
        <v>Vlastiti prihodi</v>
      </c>
      <c r="E59" s="96">
        <v>3231</v>
      </c>
      <c r="F59" s="91" t="str">
        <f t="shared" si="2"/>
        <v>Usluge telefona, pošte i prijevoza</v>
      </c>
      <c r="G59" s="96" t="s">
        <v>174</v>
      </c>
      <c r="H59" s="91" t="str">
        <f t="shared" si="3"/>
        <v>REDOVNA DJELATNOST SVEUČILIŠTA U RIJECI (IZ EVIDENCIJSKIH PRIHODA)</v>
      </c>
      <c r="I59" s="91" t="str">
        <f t="shared" si="4"/>
        <v>0942</v>
      </c>
      <c r="J59" s="128">
        <v>1593</v>
      </c>
      <c r="K59" s="128">
        <v>1600</v>
      </c>
      <c r="L59" s="128">
        <v>1700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31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31</v>
      </c>
      <c r="D60" s="91" t="str">
        <f t="shared" si="1"/>
        <v>Vlastiti prihodi</v>
      </c>
      <c r="E60" s="96">
        <v>3232</v>
      </c>
      <c r="F60" s="91" t="str">
        <f t="shared" si="2"/>
        <v>Usluge tekućeg i investicijskog održavanja</v>
      </c>
      <c r="G60" s="96" t="s">
        <v>174</v>
      </c>
      <c r="H60" s="91" t="str">
        <f t="shared" si="3"/>
        <v>REDOVNA DJELATNOST SVEUČILIŠTA U RIJECI (IZ EVIDENCIJSKIH PRIHODA)</v>
      </c>
      <c r="I60" s="91" t="str">
        <f t="shared" si="4"/>
        <v>0942</v>
      </c>
      <c r="J60" s="128">
        <v>26545</v>
      </c>
      <c r="K60" s="128">
        <v>26545</v>
      </c>
      <c r="L60" s="128">
        <v>26545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31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31</v>
      </c>
      <c r="D61" s="91" t="str">
        <f t="shared" si="1"/>
        <v>Vlastiti prihodi</v>
      </c>
      <c r="E61" s="96">
        <v>3233</v>
      </c>
      <c r="F61" s="91" t="str">
        <f t="shared" si="2"/>
        <v>Usluge promidžbe i informiranja</v>
      </c>
      <c r="G61" s="96" t="s">
        <v>174</v>
      </c>
      <c r="H61" s="91" t="str">
        <f t="shared" si="3"/>
        <v>REDOVNA DJELATNOST SVEUČILIŠTA U RIJECI (IZ EVIDENCIJSKIH PRIHODA)</v>
      </c>
      <c r="I61" s="91" t="str">
        <f t="shared" si="4"/>
        <v>0942</v>
      </c>
      <c r="J61" s="128">
        <v>3318</v>
      </c>
      <c r="K61" s="128">
        <v>3500</v>
      </c>
      <c r="L61" s="128">
        <v>3500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31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31</v>
      </c>
      <c r="D62" s="91" t="str">
        <f t="shared" si="1"/>
        <v>Vlastiti prihodi</v>
      </c>
      <c r="E62" s="96">
        <v>3235</v>
      </c>
      <c r="F62" s="91" t="str">
        <f t="shared" si="2"/>
        <v>Zakupnine i najamnine</v>
      </c>
      <c r="G62" s="96" t="s">
        <v>174</v>
      </c>
      <c r="H62" s="91" t="str">
        <f t="shared" si="3"/>
        <v>REDOVNA DJELATNOST SVEUČILIŠTA U RIJECI (IZ EVIDENCIJSKIH PRIHODA)</v>
      </c>
      <c r="I62" s="91" t="str">
        <f t="shared" si="4"/>
        <v>0942</v>
      </c>
      <c r="J62" s="128">
        <v>801</v>
      </c>
      <c r="K62" s="128">
        <v>1000</v>
      </c>
      <c r="L62" s="128">
        <v>1000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31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31</v>
      </c>
      <c r="D63" s="91" t="str">
        <f t="shared" si="1"/>
        <v>Vlastiti prihodi</v>
      </c>
      <c r="E63" s="96">
        <v>3237</v>
      </c>
      <c r="F63" s="91" t="str">
        <f t="shared" si="2"/>
        <v>Intelektualne i osobne usluge</v>
      </c>
      <c r="G63" s="96" t="s">
        <v>174</v>
      </c>
      <c r="H63" s="91" t="str">
        <f t="shared" si="3"/>
        <v>REDOVNA DJELATNOST SVEUČILIŠTA U RIJECI (IZ EVIDENCIJSKIH PRIHODA)</v>
      </c>
      <c r="I63" s="91" t="str">
        <f t="shared" si="4"/>
        <v>0942</v>
      </c>
      <c r="J63" s="128">
        <v>86270</v>
      </c>
      <c r="K63" s="128">
        <v>87000</v>
      </c>
      <c r="L63" s="128">
        <v>87000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31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31</v>
      </c>
      <c r="D64" s="91" t="str">
        <f t="shared" si="1"/>
        <v>Vlastiti prihodi</v>
      </c>
      <c r="E64" s="96">
        <v>3239</v>
      </c>
      <c r="F64" s="91" t="str">
        <f t="shared" si="2"/>
        <v>Ostale usluge</v>
      </c>
      <c r="G64" s="96" t="s">
        <v>174</v>
      </c>
      <c r="H64" s="91" t="str">
        <f t="shared" si="3"/>
        <v>REDOVNA DJELATNOST SVEUČILIŠTA U RIJECI (IZ EVIDENCIJSKIH PRIHODA)</v>
      </c>
      <c r="I64" s="91" t="str">
        <f t="shared" si="4"/>
        <v>0942</v>
      </c>
      <c r="J64" s="128">
        <v>20908</v>
      </c>
      <c r="K64" s="128">
        <v>20000</v>
      </c>
      <c r="L64" s="128">
        <v>21750</v>
      </c>
      <c r="M64" s="95"/>
      <c r="O64" s="86" t="str">
        <f t="shared" si="5"/>
        <v>323</v>
      </c>
      <c r="P64" s="86" t="str">
        <f t="shared" si="6"/>
        <v>32</v>
      </c>
      <c r="Q64" s="86" t="str">
        <f t="shared" si="7"/>
        <v>31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31</v>
      </c>
      <c r="D65" s="91" t="str">
        <f t="shared" si="1"/>
        <v>Vlastiti prihodi</v>
      </c>
      <c r="E65" s="96">
        <v>3241</v>
      </c>
      <c r="F65" s="91" t="str">
        <f t="shared" si="2"/>
        <v>Naknade troškova osobama izvan radnog odnosa</v>
      </c>
      <c r="G65" s="96" t="s">
        <v>174</v>
      </c>
      <c r="H65" s="91" t="str">
        <f t="shared" si="3"/>
        <v>REDOVNA DJELATNOST SVEUČILIŠTA U RIJECI (IZ EVIDENCIJSKIH PRIHODA)</v>
      </c>
      <c r="I65" s="91" t="str">
        <f t="shared" si="4"/>
        <v>0942</v>
      </c>
      <c r="J65" s="128">
        <v>1327</v>
      </c>
      <c r="K65" s="128">
        <v>1400</v>
      </c>
      <c r="L65" s="128">
        <v>1400</v>
      </c>
      <c r="M65" s="95"/>
      <c r="O65" s="86" t="str">
        <f t="shared" si="5"/>
        <v>324</v>
      </c>
      <c r="P65" s="86" t="str">
        <f t="shared" si="6"/>
        <v>32</v>
      </c>
      <c r="Q65" s="86" t="str">
        <f t="shared" si="7"/>
        <v>31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31</v>
      </c>
      <c r="D66" s="91" t="str">
        <f t="shared" si="1"/>
        <v>Vlastiti prihodi</v>
      </c>
      <c r="E66" s="96">
        <v>3292</v>
      </c>
      <c r="F66" s="91" t="str">
        <f t="shared" si="2"/>
        <v>Premije osiguranja</v>
      </c>
      <c r="G66" s="96" t="s">
        <v>174</v>
      </c>
      <c r="H66" s="91" t="str">
        <f t="shared" si="3"/>
        <v>REDOVNA DJELATNOST SVEUČILIŠTA U RIJECI (IZ EVIDENCIJSKIH PRIHODA)</v>
      </c>
      <c r="I66" s="91" t="str">
        <f t="shared" si="4"/>
        <v>0942</v>
      </c>
      <c r="J66" s="128">
        <v>3982</v>
      </c>
      <c r="K66" s="128">
        <v>4000</v>
      </c>
      <c r="L66" s="128">
        <v>4000</v>
      </c>
      <c r="M66" s="95"/>
      <c r="O66" s="86" t="str">
        <f t="shared" si="5"/>
        <v>329</v>
      </c>
      <c r="P66" s="86" t="str">
        <f t="shared" si="6"/>
        <v>32</v>
      </c>
      <c r="Q66" s="86" t="str">
        <f t="shared" si="7"/>
        <v>31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31</v>
      </c>
      <c r="D67" s="91" t="str">
        <f t="shared" ref="D67:D130" si="13">IFERROR(VLOOKUP(C67,$S$6:$T$24,2,FALSE),"")</f>
        <v>Vlastiti prihodi</v>
      </c>
      <c r="E67" s="96">
        <v>3293</v>
      </c>
      <c r="F67" s="91" t="str">
        <f t="shared" si="2"/>
        <v>Reprezentacija</v>
      </c>
      <c r="G67" s="96" t="s">
        <v>174</v>
      </c>
      <c r="H67" s="91" t="str">
        <f t="shared" si="3"/>
        <v>REDOVNA DJELATNOST SVEUČILIŠTA U RIJECI (IZ EVIDENCIJSKIH PRIHODA)</v>
      </c>
      <c r="I67" s="91" t="str">
        <f t="shared" si="4"/>
        <v>0942</v>
      </c>
      <c r="J67" s="128">
        <v>2654</v>
      </c>
      <c r="K67" s="128">
        <v>2600</v>
      </c>
      <c r="L67" s="128">
        <v>2600</v>
      </c>
      <c r="M67" s="95"/>
      <c r="O67" s="86" t="str">
        <f t="shared" si="5"/>
        <v>329</v>
      </c>
      <c r="P67" s="86" t="str">
        <f t="shared" si="6"/>
        <v>32</v>
      </c>
      <c r="Q67" s="86" t="str">
        <f t="shared" si="7"/>
        <v>31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31</v>
      </c>
      <c r="D68" s="91" t="str">
        <f t="shared" si="13"/>
        <v>Vlastiti prihodi</v>
      </c>
      <c r="E68" s="96">
        <v>3294</v>
      </c>
      <c r="F68" s="91" t="str">
        <f t="shared" ref="F68:F131" si="14">IFERROR(VLOOKUP(E68,$V$5:$X$129,2,FALSE),"")</f>
        <v>Članarine i norme</v>
      </c>
      <c r="G68" s="96" t="s">
        <v>174</v>
      </c>
      <c r="H68" s="91" t="str">
        <f t="shared" ref="H68:H131" si="15">IFERROR(VLOOKUP(G68,$AB$6:$AC$327,2,FALSE),"")</f>
        <v>REDOVNA DJELATNOST SVEUČILIŠTA U RIJECI (IZ EVIDENCIJSKIH PRIHODA)</v>
      </c>
      <c r="I68" s="91" t="str">
        <f t="shared" ref="I68:I131" si="16">IFERROR(VLOOKUP(G68,$AB$6:$AF$327,3,FALSE),"")</f>
        <v>0942</v>
      </c>
      <c r="J68" s="128">
        <v>1725</v>
      </c>
      <c r="K68" s="128">
        <v>1800</v>
      </c>
      <c r="L68" s="128">
        <v>2000</v>
      </c>
      <c r="M68" s="95"/>
      <c r="O68" s="86" t="str">
        <f t="shared" ref="O68:O131" si="17">LEFT(E68,3)</f>
        <v>329</v>
      </c>
      <c r="P68" s="86" t="str">
        <f t="shared" ref="P68:P131" si="18">LEFT(E68,2)</f>
        <v>32</v>
      </c>
      <c r="Q68" s="86" t="str">
        <f t="shared" ref="Q68:Q131" si="19">LEFT(C68,3)</f>
        <v>31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31</v>
      </c>
      <c r="D69" s="91" t="str">
        <f t="shared" si="13"/>
        <v>Vlastiti prihodi</v>
      </c>
      <c r="E69" s="96">
        <v>3299</v>
      </c>
      <c r="F69" s="91" t="str">
        <f t="shared" si="14"/>
        <v>Ostali nespomenuti rashodi poslovanja</v>
      </c>
      <c r="G69" s="96" t="s">
        <v>174</v>
      </c>
      <c r="H69" s="91" t="str">
        <f t="shared" si="15"/>
        <v>REDOVNA DJELATNOST SVEUČILIŠTA U RIJECI (IZ EVIDENCIJSKIH PRIHODA)</v>
      </c>
      <c r="I69" s="91" t="str">
        <f t="shared" si="16"/>
        <v>0942</v>
      </c>
      <c r="J69" s="128">
        <v>6636</v>
      </c>
      <c r="K69" s="128">
        <v>6700</v>
      </c>
      <c r="L69" s="128">
        <v>7000</v>
      </c>
      <c r="M69" s="95"/>
      <c r="O69" s="86" t="str">
        <f t="shared" si="17"/>
        <v>329</v>
      </c>
      <c r="P69" s="86" t="str">
        <f t="shared" si="18"/>
        <v>32</v>
      </c>
      <c r="Q69" s="86" t="str">
        <f t="shared" si="19"/>
        <v>31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31</v>
      </c>
      <c r="D70" s="91" t="str">
        <f t="shared" si="13"/>
        <v>Vlastiti prihodi</v>
      </c>
      <c r="E70" s="96">
        <v>3299</v>
      </c>
      <c r="F70" s="91" t="str">
        <f t="shared" si="14"/>
        <v>Ostali nespomenuti rashodi poslovanja</v>
      </c>
      <c r="G70" s="96" t="s">
        <v>174</v>
      </c>
      <c r="H70" s="91" t="str">
        <f t="shared" si="15"/>
        <v>REDOVNA DJELATNOST SVEUČILIŠTA U RIJECI (IZ EVIDENCIJSKIH PRIHODA)</v>
      </c>
      <c r="I70" s="91" t="str">
        <f t="shared" si="16"/>
        <v>0942</v>
      </c>
      <c r="J70" s="128">
        <v>66</v>
      </c>
      <c r="K70" s="128">
        <v>80</v>
      </c>
      <c r="L70" s="128">
        <v>80</v>
      </c>
      <c r="M70" s="95"/>
      <c r="O70" s="86" t="str">
        <f t="shared" si="17"/>
        <v>329</v>
      </c>
      <c r="P70" s="86" t="str">
        <f t="shared" si="18"/>
        <v>32</v>
      </c>
      <c r="Q70" s="86" t="str">
        <f t="shared" si="19"/>
        <v>31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31</v>
      </c>
      <c r="D71" s="91" t="str">
        <f t="shared" si="13"/>
        <v>Vlastiti prihodi</v>
      </c>
      <c r="E71" s="96">
        <v>3691</v>
      </c>
      <c r="F71" s="91" t="str">
        <f t="shared" si="14"/>
        <v>Tekući prijenosi između proračunskih korisnika istog proraču</v>
      </c>
      <c r="G71" s="96" t="s">
        <v>174</v>
      </c>
      <c r="H71" s="91" t="str">
        <f t="shared" si="15"/>
        <v>REDOVNA DJELATNOST SVEUČILIŠTA U RIJECI (IZ EVIDENCIJSKIH PRIHODA)</v>
      </c>
      <c r="I71" s="91" t="str">
        <f t="shared" si="16"/>
        <v>0942</v>
      </c>
      <c r="J71" s="128">
        <v>7980</v>
      </c>
      <c r="K71" s="128">
        <v>8100</v>
      </c>
      <c r="L71" s="128">
        <v>8250</v>
      </c>
      <c r="M71" s="95" t="s">
        <v>5285</v>
      </c>
      <c r="O71" s="86" t="str">
        <f t="shared" si="17"/>
        <v>369</v>
      </c>
      <c r="P71" s="86" t="str">
        <f t="shared" si="18"/>
        <v>36</v>
      </c>
      <c r="Q71" s="86" t="str">
        <f t="shared" si="19"/>
        <v>31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31</v>
      </c>
      <c r="D72" s="91" t="str">
        <f t="shared" si="13"/>
        <v>Vlastiti prihodi</v>
      </c>
      <c r="E72" s="96">
        <v>4123</v>
      </c>
      <c r="F72" s="91" t="str">
        <f t="shared" si="14"/>
        <v>Licence</v>
      </c>
      <c r="G72" s="96" t="s">
        <v>174</v>
      </c>
      <c r="H72" s="91" t="str">
        <f t="shared" si="15"/>
        <v>REDOVNA DJELATNOST SVEUČILIŠTA U RIJECI (IZ EVIDENCIJSKIH PRIHODA)</v>
      </c>
      <c r="I72" s="91" t="str">
        <f t="shared" si="16"/>
        <v>0942</v>
      </c>
      <c r="J72" s="128">
        <v>2654</v>
      </c>
      <c r="K72" s="128">
        <v>3000</v>
      </c>
      <c r="L72" s="128">
        <v>3000</v>
      </c>
      <c r="M72" s="95"/>
      <c r="O72" s="86" t="str">
        <f t="shared" si="17"/>
        <v>412</v>
      </c>
      <c r="P72" s="86" t="str">
        <f t="shared" si="18"/>
        <v>41</v>
      </c>
      <c r="Q72" s="86" t="str">
        <f t="shared" si="19"/>
        <v>31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31</v>
      </c>
      <c r="D73" s="91" t="str">
        <f t="shared" si="13"/>
        <v>Vlastiti prihodi</v>
      </c>
      <c r="E73" s="96">
        <v>4221</v>
      </c>
      <c r="F73" s="91" t="str">
        <f t="shared" si="14"/>
        <v>Uredska oprema i namještaj</v>
      </c>
      <c r="G73" s="96" t="s">
        <v>174</v>
      </c>
      <c r="H73" s="91" t="str">
        <f t="shared" si="15"/>
        <v>REDOVNA DJELATNOST SVEUČILIŠTA U RIJECI (IZ EVIDENCIJSKIH PRIHODA)</v>
      </c>
      <c r="I73" s="91" t="str">
        <f t="shared" si="16"/>
        <v>0942</v>
      </c>
      <c r="J73" s="128">
        <v>3982</v>
      </c>
      <c r="K73" s="128">
        <v>4000</v>
      </c>
      <c r="L73" s="128">
        <v>6000</v>
      </c>
      <c r="M73" s="95"/>
      <c r="O73" s="86" t="str">
        <f t="shared" si="17"/>
        <v>422</v>
      </c>
      <c r="P73" s="86" t="str">
        <f t="shared" si="18"/>
        <v>42</v>
      </c>
      <c r="Q73" s="86" t="str">
        <f t="shared" si="19"/>
        <v>31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31</v>
      </c>
      <c r="D74" s="91" t="str">
        <f t="shared" si="13"/>
        <v>Vlastiti prihodi</v>
      </c>
      <c r="E74" s="96">
        <v>4225</v>
      </c>
      <c r="F74" s="91" t="str">
        <f t="shared" si="14"/>
        <v>Instrumenti, uređaji i strojevi</v>
      </c>
      <c r="G74" s="96" t="s">
        <v>174</v>
      </c>
      <c r="H74" s="91" t="str">
        <f t="shared" si="15"/>
        <v>REDOVNA DJELATNOST SVEUČILIŠTA U RIJECI (IZ EVIDENCIJSKIH PRIHODA)</v>
      </c>
      <c r="I74" s="91" t="str">
        <f t="shared" si="16"/>
        <v>0942</v>
      </c>
      <c r="J74" s="128">
        <v>1327</v>
      </c>
      <c r="K74" s="128">
        <v>1500</v>
      </c>
      <c r="L74" s="128">
        <v>2000</v>
      </c>
      <c r="M74" s="95"/>
      <c r="O74" s="86" t="str">
        <f t="shared" si="17"/>
        <v>422</v>
      </c>
      <c r="P74" s="86" t="str">
        <f t="shared" si="18"/>
        <v>42</v>
      </c>
      <c r="Q74" s="86" t="str">
        <f t="shared" si="19"/>
        <v>31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11</v>
      </c>
      <c r="D75" s="91" t="str">
        <f t="shared" si="13"/>
        <v>Opći prihodi i primici</v>
      </c>
      <c r="E75" s="96">
        <v>3221</v>
      </c>
      <c r="F75" s="91" t="str">
        <f t="shared" si="14"/>
        <v>Uredski materijal i ostali materijalni rashodi</v>
      </c>
      <c r="G75" s="129" t="s">
        <v>673</v>
      </c>
      <c r="H75" s="91" t="str">
        <f t="shared" si="15"/>
        <v>PROGRAMSKO FINANCIRANJE JAVNIH VISOKIH UČILIŠTA</v>
      </c>
      <c r="I75" s="91" t="str">
        <f t="shared" si="16"/>
        <v>0942</v>
      </c>
      <c r="J75" s="128">
        <v>11000</v>
      </c>
      <c r="K75" s="128">
        <v>11000</v>
      </c>
      <c r="L75" s="128">
        <v>11000</v>
      </c>
      <c r="M75" s="95"/>
      <c r="O75" s="86" t="str">
        <f t="shared" si="17"/>
        <v>322</v>
      </c>
      <c r="P75" s="86" t="str">
        <f t="shared" si="18"/>
        <v>32</v>
      </c>
      <c r="Q75" s="86" t="str">
        <f t="shared" si="19"/>
        <v>11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11</v>
      </c>
      <c r="D76" s="91" t="str">
        <f t="shared" si="13"/>
        <v>Opći prihodi i primici</v>
      </c>
      <c r="E76" s="96">
        <v>3222</v>
      </c>
      <c r="F76" s="91" t="str">
        <f t="shared" si="14"/>
        <v>Materijal i sirovine</v>
      </c>
      <c r="G76" s="129" t="s">
        <v>673</v>
      </c>
      <c r="H76" s="91" t="str">
        <f t="shared" si="15"/>
        <v>PROGRAMSKO FINANCIRANJE JAVNIH VISOKIH UČILIŠTA</v>
      </c>
      <c r="I76" s="91" t="str">
        <f t="shared" si="16"/>
        <v>0942</v>
      </c>
      <c r="J76" s="128">
        <v>2000</v>
      </c>
      <c r="K76" s="128">
        <v>2000</v>
      </c>
      <c r="L76" s="128">
        <v>2000</v>
      </c>
      <c r="M76" s="95"/>
      <c r="O76" s="86" t="str">
        <f t="shared" si="17"/>
        <v>322</v>
      </c>
      <c r="P76" s="86" t="str">
        <f t="shared" si="18"/>
        <v>32</v>
      </c>
      <c r="Q76" s="86" t="str">
        <f t="shared" si="19"/>
        <v>11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11</v>
      </c>
      <c r="D77" s="91" t="str">
        <f t="shared" si="13"/>
        <v>Opći prihodi i primici</v>
      </c>
      <c r="E77" s="96">
        <v>3223</v>
      </c>
      <c r="F77" s="91" t="str">
        <f t="shared" si="14"/>
        <v>Energija</v>
      </c>
      <c r="G77" s="129" t="s">
        <v>673</v>
      </c>
      <c r="H77" s="91" t="str">
        <f t="shared" si="15"/>
        <v>PROGRAMSKO FINANCIRANJE JAVNIH VISOKIH UČILIŠTA</v>
      </c>
      <c r="I77" s="91" t="str">
        <f t="shared" si="16"/>
        <v>0942</v>
      </c>
      <c r="J77" s="128">
        <v>105000</v>
      </c>
      <c r="K77" s="128">
        <v>105000</v>
      </c>
      <c r="L77" s="128">
        <v>105000</v>
      </c>
      <c r="M77" s="95"/>
      <c r="O77" s="86" t="str">
        <f t="shared" si="17"/>
        <v>322</v>
      </c>
      <c r="P77" s="86" t="str">
        <f t="shared" si="18"/>
        <v>32</v>
      </c>
      <c r="Q77" s="86" t="str">
        <f t="shared" si="19"/>
        <v>11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11</v>
      </c>
      <c r="D78" s="91" t="str">
        <f t="shared" si="13"/>
        <v>Opći prihodi i primici</v>
      </c>
      <c r="E78" s="96">
        <v>3224</v>
      </c>
      <c r="F78" s="91" t="str">
        <f t="shared" si="14"/>
        <v>Materijal i dijelovi za tekuće i investicijsko održavanje</v>
      </c>
      <c r="G78" s="129" t="s">
        <v>673</v>
      </c>
      <c r="H78" s="91" t="str">
        <f t="shared" si="15"/>
        <v>PROGRAMSKO FINANCIRANJE JAVNIH VISOKIH UČILIŠTA</v>
      </c>
      <c r="I78" s="91" t="str">
        <f t="shared" si="16"/>
        <v>0942</v>
      </c>
      <c r="J78" s="128">
        <v>1500</v>
      </c>
      <c r="K78" s="128">
        <v>1500</v>
      </c>
      <c r="L78" s="128">
        <v>1500</v>
      </c>
      <c r="M78" s="95"/>
      <c r="O78" s="86" t="str">
        <f t="shared" si="17"/>
        <v>322</v>
      </c>
      <c r="P78" s="86" t="str">
        <f t="shared" si="18"/>
        <v>32</v>
      </c>
      <c r="Q78" s="86" t="str">
        <f t="shared" si="19"/>
        <v>11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11</v>
      </c>
      <c r="D79" s="91" t="str">
        <f t="shared" si="13"/>
        <v>Opći prihodi i primici</v>
      </c>
      <c r="E79" s="96">
        <v>3225</v>
      </c>
      <c r="F79" s="91" t="str">
        <f t="shared" si="14"/>
        <v>Sitni inventar i auto gume</v>
      </c>
      <c r="G79" s="129" t="s">
        <v>673</v>
      </c>
      <c r="H79" s="91" t="str">
        <f t="shared" si="15"/>
        <v>PROGRAMSKO FINANCIRANJE JAVNIH VISOKIH UČILIŠTA</v>
      </c>
      <c r="I79" s="91" t="str">
        <f t="shared" si="16"/>
        <v>0942</v>
      </c>
      <c r="J79" s="128">
        <v>2100</v>
      </c>
      <c r="K79" s="128">
        <v>2100</v>
      </c>
      <c r="L79" s="128">
        <v>2100</v>
      </c>
      <c r="M79" s="95"/>
      <c r="O79" s="86" t="str">
        <f t="shared" si="17"/>
        <v>322</v>
      </c>
      <c r="P79" s="86" t="str">
        <f t="shared" si="18"/>
        <v>32</v>
      </c>
      <c r="Q79" s="86" t="str">
        <f t="shared" si="19"/>
        <v>11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11</v>
      </c>
      <c r="D80" s="91" t="str">
        <f t="shared" si="13"/>
        <v>Opći prihodi i primici</v>
      </c>
      <c r="E80" s="96">
        <v>3231</v>
      </c>
      <c r="F80" s="91" t="str">
        <f t="shared" si="14"/>
        <v>Usluge telefona, pošte i prijevoza</v>
      </c>
      <c r="G80" s="129" t="s">
        <v>673</v>
      </c>
      <c r="H80" s="91" t="str">
        <f t="shared" si="15"/>
        <v>PROGRAMSKO FINANCIRANJE JAVNIH VISOKIH UČILIŠTA</v>
      </c>
      <c r="I80" s="91" t="str">
        <f t="shared" si="16"/>
        <v>0942</v>
      </c>
      <c r="J80" s="128">
        <v>4500</v>
      </c>
      <c r="K80" s="128">
        <v>4500</v>
      </c>
      <c r="L80" s="128">
        <v>4500</v>
      </c>
      <c r="M80" s="95"/>
      <c r="O80" s="86" t="str">
        <f t="shared" si="17"/>
        <v>323</v>
      </c>
      <c r="P80" s="86" t="str">
        <f t="shared" si="18"/>
        <v>32</v>
      </c>
      <c r="Q80" s="86" t="str">
        <f t="shared" si="19"/>
        <v>11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11</v>
      </c>
      <c r="D81" s="91" t="str">
        <f t="shared" si="13"/>
        <v>Opći prihodi i primici</v>
      </c>
      <c r="E81" s="96">
        <v>3232</v>
      </c>
      <c r="F81" s="91" t="str">
        <f t="shared" si="14"/>
        <v>Usluge tekućeg i investicijskog održavanja</v>
      </c>
      <c r="G81" s="129" t="s">
        <v>673</v>
      </c>
      <c r="H81" s="91" t="str">
        <f t="shared" si="15"/>
        <v>PROGRAMSKO FINANCIRANJE JAVNIH VISOKIH UČILIŠTA</v>
      </c>
      <c r="I81" s="91" t="str">
        <f t="shared" si="16"/>
        <v>0942</v>
      </c>
      <c r="J81" s="128">
        <v>5500</v>
      </c>
      <c r="K81" s="128">
        <v>5500</v>
      </c>
      <c r="L81" s="128">
        <v>5500</v>
      </c>
      <c r="M81" s="95"/>
      <c r="O81" s="86" t="str">
        <f t="shared" si="17"/>
        <v>323</v>
      </c>
      <c r="P81" s="86" t="str">
        <f t="shared" si="18"/>
        <v>32</v>
      </c>
      <c r="Q81" s="86" t="str">
        <f t="shared" si="19"/>
        <v>11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11</v>
      </c>
      <c r="D82" s="91" t="str">
        <f t="shared" si="13"/>
        <v>Opći prihodi i primici</v>
      </c>
      <c r="E82" s="96">
        <v>3233</v>
      </c>
      <c r="F82" s="91" t="str">
        <f t="shared" si="14"/>
        <v>Usluge promidžbe i informiranja</v>
      </c>
      <c r="G82" s="129" t="s">
        <v>673</v>
      </c>
      <c r="H82" s="91" t="str">
        <f t="shared" si="15"/>
        <v>PROGRAMSKO FINANCIRANJE JAVNIH VISOKIH UČILIŠTA</v>
      </c>
      <c r="I82" s="91" t="str">
        <f t="shared" si="16"/>
        <v>0942</v>
      </c>
      <c r="J82" s="128">
        <v>10200</v>
      </c>
      <c r="K82" s="128">
        <v>10200</v>
      </c>
      <c r="L82" s="128">
        <v>10200</v>
      </c>
      <c r="M82" s="95"/>
      <c r="O82" s="86" t="str">
        <f t="shared" si="17"/>
        <v>323</v>
      </c>
      <c r="P82" s="86" t="str">
        <f t="shared" si="18"/>
        <v>32</v>
      </c>
      <c r="Q82" s="86" t="str">
        <f t="shared" si="19"/>
        <v>11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11</v>
      </c>
      <c r="D83" s="91" t="str">
        <f t="shared" si="13"/>
        <v>Opći prihodi i primici</v>
      </c>
      <c r="E83" s="96">
        <v>3234</v>
      </c>
      <c r="F83" s="91" t="str">
        <f t="shared" si="14"/>
        <v>Komunalne usluge</v>
      </c>
      <c r="G83" s="129" t="s">
        <v>673</v>
      </c>
      <c r="H83" s="91" t="str">
        <f t="shared" si="15"/>
        <v>PROGRAMSKO FINANCIRANJE JAVNIH VISOKIH UČILIŠTA</v>
      </c>
      <c r="I83" s="91" t="str">
        <f t="shared" si="16"/>
        <v>0942</v>
      </c>
      <c r="J83" s="128">
        <v>13000</v>
      </c>
      <c r="K83" s="128">
        <v>13000</v>
      </c>
      <c r="L83" s="128">
        <v>13000</v>
      </c>
      <c r="M83" s="95"/>
      <c r="O83" s="86" t="str">
        <f t="shared" si="17"/>
        <v>323</v>
      </c>
      <c r="P83" s="86" t="str">
        <f t="shared" si="18"/>
        <v>32</v>
      </c>
      <c r="Q83" s="86" t="str">
        <f t="shared" si="19"/>
        <v>11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11</v>
      </c>
      <c r="D84" s="91" t="str">
        <f t="shared" si="13"/>
        <v>Opći prihodi i primici</v>
      </c>
      <c r="E84" s="96">
        <v>3235</v>
      </c>
      <c r="F84" s="91" t="str">
        <f t="shared" si="14"/>
        <v>Zakupnine i najamnine</v>
      </c>
      <c r="G84" s="129" t="s">
        <v>673</v>
      </c>
      <c r="H84" s="91" t="str">
        <f t="shared" si="15"/>
        <v>PROGRAMSKO FINANCIRANJE JAVNIH VISOKIH UČILIŠTA</v>
      </c>
      <c r="I84" s="91" t="str">
        <f t="shared" si="16"/>
        <v>0942</v>
      </c>
      <c r="J84" s="128">
        <v>1500</v>
      </c>
      <c r="K84" s="128">
        <v>1500</v>
      </c>
      <c r="L84" s="128">
        <v>1500</v>
      </c>
      <c r="M84" s="95"/>
      <c r="O84" s="86" t="str">
        <f t="shared" si="17"/>
        <v>323</v>
      </c>
      <c r="P84" s="86" t="str">
        <f t="shared" si="18"/>
        <v>32</v>
      </c>
      <c r="Q84" s="86" t="str">
        <f t="shared" si="19"/>
        <v>11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11</v>
      </c>
      <c r="D85" s="91" t="str">
        <f t="shared" si="13"/>
        <v>Opći prihodi i primici</v>
      </c>
      <c r="E85" s="96">
        <v>3237</v>
      </c>
      <c r="F85" s="91" t="str">
        <f t="shared" si="14"/>
        <v>Intelektualne i osobne usluge</v>
      </c>
      <c r="G85" s="129" t="s">
        <v>673</v>
      </c>
      <c r="H85" s="91" t="str">
        <f t="shared" si="15"/>
        <v>PROGRAMSKO FINANCIRANJE JAVNIH VISOKIH UČILIŠTA</v>
      </c>
      <c r="I85" s="91" t="str">
        <f t="shared" si="16"/>
        <v>0942</v>
      </c>
      <c r="J85" s="128">
        <v>8000</v>
      </c>
      <c r="K85" s="128">
        <v>8000</v>
      </c>
      <c r="L85" s="128">
        <v>8000</v>
      </c>
      <c r="M85" s="95"/>
      <c r="O85" s="86" t="str">
        <f t="shared" si="17"/>
        <v>323</v>
      </c>
      <c r="P85" s="86" t="str">
        <f t="shared" si="18"/>
        <v>32</v>
      </c>
      <c r="Q85" s="86" t="str">
        <f t="shared" si="19"/>
        <v>11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11</v>
      </c>
      <c r="D86" s="91" t="str">
        <f t="shared" si="13"/>
        <v>Opći prihodi i primici</v>
      </c>
      <c r="E86" s="96">
        <v>3238</v>
      </c>
      <c r="F86" s="91" t="str">
        <f t="shared" si="14"/>
        <v>Računalne usluge</v>
      </c>
      <c r="G86" s="129" t="s">
        <v>673</v>
      </c>
      <c r="H86" s="91" t="str">
        <f t="shared" si="15"/>
        <v>PROGRAMSKO FINANCIRANJE JAVNIH VISOKIH UČILIŠTA</v>
      </c>
      <c r="I86" s="91" t="str">
        <f t="shared" si="16"/>
        <v>0942</v>
      </c>
      <c r="J86" s="128">
        <v>2500</v>
      </c>
      <c r="K86" s="128">
        <v>2500</v>
      </c>
      <c r="L86" s="128">
        <v>2500</v>
      </c>
      <c r="M86" s="95"/>
      <c r="O86" s="86" t="str">
        <f t="shared" si="17"/>
        <v>323</v>
      </c>
      <c r="P86" s="86" t="str">
        <f t="shared" si="18"/>
        <v>32</v>
      </c>
      <c r="Q86" s="86" t="str">
        <f t="shared" si="19"/>
        <v>11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11</v>
      </c>
      <c r="D87" s="91" t="str">
        <f t="shared" si="13"/>
        <v>Opći prihodi i primici</v>
      </c>
      <c r="E87" s="96">
        <v>3239</v>
      </c>
      <c r="F87" s="91" t="str">
        <f t="shared" si="14"/>
        <v>Ostale usluge</v>
      </c>
      <c r="G87" s="129" t="s">
        <v>673</v>
      </c>
      <c r="H87" s="91" t="str">
        <f t="shared" si="15"/>
        <v>PROGRAMSKO FINANCIRANJE JAVNIH VISOKIH UČILIŠTA</v>
      </c>
      <c r="I87" s="91" t="str">
        <f t="shared" si="16"/>
        <v>0942</v>
      </c>
      <c r="J87" s="128">
        <v>10500</v>
      </c>
      <c r="K87" s="128">
        <v>10500</v>
      </c>
      <c r="L87" s="128">
        <v>10500</v>
      </c>
      <c r="M87" s="95"/>
      <c r="O87" s="86" t="str">
        <f t="shared" si="17"/>
        <v>323</v>
      </c>
      <c r="P87" s="86" t="str">
        <f t="shared" si="18"/>
        <v>32</v>
      </c>
      <c r="Q87" s="86" t="str">
        <f t="shared" si="19"/>
        <v>11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11</v>
      </c>
      <c r="D88" s="91" t="str">
        <f t="shared" si="13"/>
        <v>Opći prihodi i primici</v>
      </c>
      <c r="E88" s="96">
        <v>3299</v>
      </c>
      <c r="F88" s="91" t="str">
        <f t="shared" si="14"/>
        <v>Ostali nespomenuti rashodi poslovanja</v>
      </c>
      <c r="G88" s="129" t="s">
        <v>673</v>
      </c>
      <c r="H88" s="91" t="str">
        <f t="shared" si="15"/>
        <v>PROGRAMSKO FINANCIRANJE JAVNIH VISOKIH UČILIŠTA</v>
      </c>
      <c r="I88" s="91" t="str">
        <f t="shared" si="16"/>
        <v>0942</v>
      </c>
      <c r="J88" s="128">
        <v>1300</v>
      </c>
      <c r="K88" s="128">
        <v>1300</v>
      </c>
      <c r="L88" s="128">
        <v>1300</v>
      </c>
      <c r="M88" s="95"/>
      <c r="O88" s="86" t="str">
        <f t="shared" si="17"/>
        <v>329</v>
      </c>
      <c r="P88" s="86" t="str">
        <f t="shared" si="18"/>
        <v>32</v>
      </c>
      <c r="Q88" s="86" t="str">
        <f t="shared" si="19"/>
        <v>11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11</v>
      </c>
      <c r="D89" s="91" t="str">
        <f t="shared" si="13"/>
        <v>Opći prihodi i primici</v>
      </c>
      <c r="E89" s="96">
        <v>3431</v>
      </c>
      <c r="F89" s="91" t="str">
        <f t="shared" si="14"/>
        <v>Bankarske usluge i usluge platnog prometa</v>
      </c>
      <c r="G89" s="129" t="s">
        <v>673</v>
      </c>
      <c r="H89" s="91" t="str">
        <f t="shared" si="15"/>
        <v>PROGRAMSKO FINANCIRANJE JAVNIH VISOKIH UČILIŠTA</v>
      </c>
      <c r="I89" s="91" t="str">
        <f t="shared" si="16"/>
        <v>0942</v>
      </c>
      <c r="J89" s="128">
        <v>877</v>
      </c>
      <c r="K89" s="128">
        <v>877</v>
      </c>
      <c r="L89" s="128">
        <v>877</v>
      </c>
      <c r="M89" s="95"/>
      <c r="O89" s="86" t="str">
        <f t="shared" si="17"/>
        <v>343</v>
      </c>
      <c r="P89" s="86" t="str">
        <f t="shared" si="18"/>
        <v>34</v>
      </c>
      <c r="Q89" s="86" t="str">
        <f t="shared" si="19"/>
        <v>11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11</v>
      </c>
      <c r="D90" s="91" t="str">
        <f t="shared" si="13"/>
        <v>Opći prihodi i primici</v>
      </c>
      <c r="E90" s="96">
        <v>3111</v>
      </c>
      <c r="F90" s="91" t="str">
        <f t="shared" si="14"/>
        <v>Plaće za redovan rad</v>
      </c>
      <c r="G90" s="129" t="s">
        <v>58</v>
      </c>
      <c r="H90" s="91" t="str">
        <f t="shared" si="15"/>
        <v>REDOVNA DJELATNOST SVEUČILIŠTA U RIJECI</v>
      </c>
      <c r="I90" s="91" t="str">
        <f t="shared" si="16"/>
        <v>0942</v>
      </c>
      <c r="J90" s="128">
        <v>2114649</v>
      </c>
      <c r="K90" s="128">
        <v>2126646</v>
      </c>
      <c r="L90" s="128">
        <v>2138698</v>
      </c>
      <c r="M90" s="95"/>
      <c r="O90" s="86" t="str">
        <f t="shared" si="17"/>
        <v>311</v>
      </c>
      <c r="P90" s="86" t="str">
        <f t="shared" si="18"/>
        <v>31</v>
      </c>
      <c r="Q90" s="86" t="str">
        <f t="shared" si="19"/>
        <v>11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11</v>
      </c>
      <c r="D91" s="91" t="str">
        <f t="shared" si="13"/>
        <v>Opći prihodi i primici</v>
      </c>
      <c r="E91" s="96">
        <v>3132</v>
      </c>
      <c r="F91" s="91" t="str">
        <f t="shared" si="14"/>
        <v>Doprinosi za obvezno zdravstveno osiguranje</v>
      </c>
      <c r="G91" s="129" t="s">
        <v>58</v>
      </c>
      <c r="H91" s="91" t="str">
        <f t="shared" si="15"/>
        <v>REDOVNA DJELATNOST SVEUČILIŠTA U RIJECI</v>
      </c>
      <c r="I91" s="91" t="str">
        <f t="shared" si="16"/>
        <v>0942</v>
      </c>
      <c r="J91" s="128">
        <v>299440</v>
      </c>
      <c r="K91" s="128">
        <v>299439</v>
      </c>
      <c r="L91" s="128">
        <v>299439</v>
      </c>
      <c r="M91" s="95"/>
      <c r="O91" s="86" t="str">
        <f t="shared" si="17"/>
        <v>313</v>
      </c>
      <c r="P91" s="86" t="str">
        <f t="shared" si="18"/>
        <v>31</v>
      </c>
      <c r="Q91" s="86" t="str">
        <f t="shared" si="19"/>
        <v>11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11</v>
      </c>
      <c r="D92" s="91" t="str">
        <f t="shared" si="13"/>
        <v>Opći prihodi i primici</v>
      </c>
      <c r="E92" s="96">
        <v>3121</v>
      </c>
      <c r="F92" s="91" t="str">
        <f t="shared" si="14"/>
        <v>Ostali rashodi za zaposlene</v>
      </c>
      <c r="G92" s="129" t="s">
        <v>58</v>
      </c>
      <c r="H92" s="91" t="str">
        <f t="shared" si="15"/>
        <v>REDOVNA DJELATNOST SVEUČILIŠTA U RIJECI</v>
      </c>
      <c r="I92" s="91" t="str">
        <f t="shared" si="16"/>
        <v>0942</v>
      </c>
      <c r="J92" s="128">
        <v>43523</v>
      </c>
      <c r="K92" s="128">
        <v>43523</v>
      </c>
      <c r="L92" s="128">
        <v>43523</v>
      </c>
      <c r="M92" s="95"/>
      <c r="O92" s="86" t="str">
        <f t="shared" si="17"/>
        <v>312</v>
      </c>
      <c r="P92" s="86" t="str">
        <f t="shared" si="18"/>
        <v>31</v>
      </c>
      <c r="Q92" s="86" t="str">
        <f t="shared" si="19"/>
        <v>11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11</v>
      </c>
      <c r="D93" s="91" t="str">
        <f t="shared" si="13"/>
        <v>Opći prihodi i primici</v>
      </c>
      <c r="E93" s="96">
        <v>3212</v>
      </c>
      <c r="F93" s="91" t="str">
        <f t="shared" si="14"/>
        <v>Naknade za prijevoz, za rad na terenu i odvojeni život</v>
      </c>
      <c r="G93" s="129" t="s">
        <v>58</v>
      </c>
      <c r="H93" s="91" t="str">
        <f t="shared" si="15"/>
        <v>REDOVNA DJELATNOST SVEUČILIŠTA U RIJECI</v>
      </c>
      <c r="I93" s="91" t="str">
        <f t="shared" si="16"/>
        <v>0942</v>
      </c>
      <c r="J93" s="128">
        <v>39067</v>
      </c>
      <c r="K93" s="128">
        <v>39067</v>
      </c>
      <c r="L93" s="128">
        <v>39067</v>
      </c>
      <c r="M93" s="95"/>
      <c r="O93" s="86" t="str">
        <f t="shared" si="17"/>
        <v>321</v>
      </c>
      <c r="P93" s="86" t="str">
        <f t="shared" si="18"/>
        <v>32</v>
      </c>
      <c r="Q93" s="86" t="str">
        <f t="shared" si="19"/>
        <v>11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11</v>
      </c>
      <c r="D94" s="91" t="str">
        <f t="shared" si="13"/>
        <v>Opći prihodi i primici</v>
      </c>
      <c r="E94" s="96">
        <v>3236</v>
      </c>
      <c r="F94" s="91" t="str">
        <f t="shared" si="14"/>
        <v>Zdravstvene i veterinarske usluge</v>
      </c>
      <c r="G94" s="129" t="s">
        <v>58</v>
      </c>
      <c r="H94" s="91" t="str">
        <f t="shared" si="15"/>
        <v>REDOVNA DJELATNOST SVEUČILIŠTA U RIJECI</v>
      </c>
      <c r="I94" s="91" t="str">
        <f t="shared" si="16"/>
        <v>0942</v>
      </c>
      <c r="J94" s="128">
        <v>6616</v>
      </c>
      <c r="K94" s="128">
        <v>6616</v>
      </c>
      <c r="L94" s="128">
        <v>6616</v>
      </c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11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11</v>
      </c>
      <c r="D95" s="91" t="str">
        <f t="shared" si="13"/>
        <v>Opći prihodi i primici</v>
      </c>
      <c r="E95" s="96">
        <v>3295</v>
      </c>
      <c r="F95" s="91" t="str">
        <f t="shared" si="14"/>
        <v>Pristojbe i naknade</v>
      </c>
      <c r="G95" s="129" t="s">
        <v>58</v>
      </c>
      <c r="H95" s="91" t="str">
        <f t="shared" si="15"/>
        <v>REDOVNA DJELATNOST SVEUČILIŠTA U RIJECI</v>
      </c>
      <c r="I95" s="91" t="str">
        <f t="shared" si="16"/>
        <v>0942</v>
      </c>
      <c r="J95" s="128">
        <v>2965</v>
      </c>
      <c r="K95" s="128">
        <v>2965</v>
      </c>
      <c r="L95" s="128">
        <v>2965</v>
      </c>
      <c r="M95" s="95"/>
      <c r="O95" s="86" t="str">
        <f t="shared" si="17"/>
        <v>329</v>
      </c>
      <c r="P95" s="86" t="str">
        <f t="shared" si="18"/>
        <v>32</v>
      </c>
      <c r="Q95" s="86" t="str">
        <f t="shared" si="19"/>
        <v>11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11</v>
      </c>
      <c r="D96" s="91" t="str">
        <f t="shared" si="13"/>
        <v>Opći prihodi i primici</v>
      </c>
      <c r="E96" s="96">
        <v>3211</v>
      </c>
      <c r="F96" s="91" t="str">
        <f t="shared" si="14"/>
        <v>Službena putovanja</v>
      </c>
      <c r="G96" s="129" t="s">
        <v>673</v>
      </c>
      <c r="H96" s="91" t="str">
        <f t="shared" si="15"/>
        <v>PROGRAMSKO FINANCIRANJE JAVNIH VISOKIH UČILIŠTA</v>
      </c>
      <c r="I96" s="91" t="str">
        <f t="shared" si="16"/>
        <v>0942</v>
      </c>
      <c r="J96" s="128">
        <v>8000</v>
      </c>
      <c r="K96" s="128">
        <v>8000</v>
      </c>
      <c r="L96" s="128">
        <v>8000</v>
      </c>
      <c r="M96" s="95"/>
      <c r="O96" s="86" t="str">
        <f t="shared" si="17"/>
        <v>321</v>
      </c>
      <c r="P96" s="86" t="str">
        <f t="shared" si="18"/>
        <v>32</v>
      </c>
      <c r="Q96" s="86" t="str">
        <f t="shared" si="19"/>
        <v>11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11</v>
      </c>
      <c r="D97" s="91" t="str">
        <f t="shared" si="13"/>
        <v>Opći prihodi i primici</v>
      </c>
      <c r="E97" s="96">
        <v>3213</v>
      </c>
      <c r="F97" s="91" t="str">
        <f t="shared" si="14"/>
        <v>Stručno usavršavanje zaposlenika</v>
      </c>
      <c r="G97" s="129" t="s">
        <v>673</v>
      </c>
      <c r="H97" s="91" t="str">
        <f t="shared" si="15"/>
        <v>PROGRAMSKO FINANCIRANJE JAVNIH VISOKIH UČILIŠTA</v>
      </c>
      <c r="I97" s="91" t="str">
        <f t="shared" si="16"/>
        <v>0942</v>
      </c>
      <c r="J97" s="128">
        <v>6000</v>
      </c>
      <c r="K97" s="128">
        <v>6000</v>
      </c>
      <c r="L97" s="128">
        <v>6000</v>
      </c>
      <c r="M97" s="95"/>
      <c r="O97" s="86" t="str">
        <f t="shared" si="17"/>
        <v>321</v>
      </c>
      <c r="P97" s="86" t="str">
        <f t="shared" si="18"/>
        <v>32</v>
      </c>
      <c r="Q97" s="86" t="str">
        <f t="shared" si="19"/>
        <v>11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11</v>
      </c>
      <c r="D98" s="91" t="str">
        <f t="shared" si="13"/>
        <v>Opći prihodi i primici</v>
      </c>
      <c r="E98" s="96">
        <v>3222</v>
      </c>
      <c r="F98" s="91" t="str">
        <f t="shared" si="14"/>
        <v>Materijal i sirovine</v>
      </c>
      <c r="G98" s="129" t="s">
        <v>673</v>
      </c>
      <c r="H98" s="91" t="str">
        <f t="shared" si="15"/>
        <v>PROGRAMSKO FINANCIRANJE JAVNIH VISOKIH UČILIŠTA</v>
      </c>
      <c r="I98" s="91" t="str">
        <f t="shared" si="16"/>
        <v>0942</v>
      </c>
      <c r="J98" s="128">
        <v>3500</v>
      </c>
      <c r="K98" s="128">
        <v>3500</v>
      </c>
      <c r="L98" s="128">
        <v>3500</v>
      </c>
      <c r="M98" s="95"/>
      <c r="O98" s="86" t="str">
        <f t="shared" si="17"/>
        <v>322</v>
      </c>
      <c r="P98" s="86" t="str">
        <f t="shared" si="18"/>
        <v>32</v>
      </c>
      <c r="Q98" s="86" t="str">
        <f t="shared" si="19"/>
        <v>11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11</v>
      </c>
      <c r="D99" s="91" t="str">
        <f t="shared" si="13"/>
        <v>Opći prihodi i primici</v>
      </c>
      <c r="E99" s="96">
        <v>3224</v>
      </c>
      <c r="F99" s="91" t="str">
        <f t="shared" si="14"/>
        <v>Materijal i dijelovi za tekuće i investicijsko održavanje</v>
      </c>
      <c r="G99" s="129" t="s">
        <v>673</v>
      </c>
      <c r="H99" s="91" t="str">
        <f t="shared" si="15"/>
        <v>PROGRAMSKO FINANCIRANJE JAVNIH VISOKIH UČILIŠTA</v>
      </c>
      <c r="I99" s="91" t="str">
        <f t="shared" si="16"/>
        <v>0942</v>
      </c>
      <c r="J99" s="128">
        <v>500</v>
      </c>
      <c r="K99" s="128">
        <v>500</v>
      </c>
      <c r="L99" s="128">
        <v>500</v>
      </c>
      <c r="M99" s="95"/>
      <c r="O99" s="86" t="str">
        <f t="shared" si="17"/>
        <v>322</v>
      </c>
      <c r="P99" s="86" t="str">
        <f t="shared" si="18"/>
        <v>32</v>
      </c>
      <c r="Q99" s="86" t="str">
        <f t="shared" si="19"/>
        <v>11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11</v>
      </c>
      <c r="D100" s="91" t="str">
        <f t="shared" si="13"/>
        <v>Opći prihodi i primici</v>
      </c>
      <c r="E100" s="96">
        <v>3225</v>
      </c>
      <c r="F100" s="91" t="str">
        <f t="shared" si="14"/>
        <v>Sitni inventar i auto gume</v>
      </c>
      <c r="G100" s="129" t="s">
        <v>673</v>
      </c>
      <c r="H100" s="91" t="str">
        <f t="shared" si="15"/>
        <v>PROGRAMSKO FINANCIRANJE JAVNIH VISOKIH UČILIŠTA</v>
      </c>
      <c r="I100" s="91" t="str">
        <f t="shared" si="16"/>
        <v>0942</v>
      </c>
      <c r="J100" s="128">
        <v>2500</v>
      </c>
      <c r="K100" s="128">
        <v>2500</v>
      </c>
      <c r="L100" s="128">
        <v>2500</v>
      </c>
      <c r="M100" s="95"/>
      <c r="O100" s="86" t="str">
        <f t="shared" si="17"/>
        <v>322</v>
      </c>
      <c r="P100" s="86" t="str">
        <f t="shared" si="18"/>
        <v>32</v>
      </c>
      <c r="Q100" s="86" t="str">
        <f t="shared" si="19"/>
        <v>11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11</v>
      </c>
      <c r="D101" s="91" t="str">
        <f t="shared" si="13"/>
        <v>Opći prihodi i primici</v>
      </c>
      <c r="E101" s="96">
        <v>3233</v>
      </c>
      <c r="F101" s="91" t="str">
        <f t="shared" si="14"/>
        <v>Usluge promidžbe i informiranja</v>
      </c>
      <c r="G101" s="129" t="s">
        <v>673</v>
      </c>
      <c r="H101" s="91" t="str">
        <f t="shared" si="15"/>
        <v>PROGRAMSKO FINANCIRANJE JAVNIH VISOKIH UČILIŠTA</v>
      </c>
      <c r="I101" s="91" t="str">
        <f t="shared" si="16"/>
        <v>0942</v>
      </c>
      <c r="J101" s="128">
        <v>8000</v>
      </c>
      <c r="K101" s="128">
        <v>8000</v>
      </c>
      <c r="L101" s="128">
        <v>8000</v>
      </c>
      <c r="M101" s="95"/>
      <c r="O101" s="86" t="str">
        <f t="shared" si="17"/>
        <v>323</v>
      </c>
      <c r="P101" s="86" t="str">
        <f t="shared" si="18"/>
        <v>32</v>
      </c>
      <c r="Q101" s="86" t="str">
        <f t="shared" si="19"/>
        <v>11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11</v>
      </c>
      <c r="D102" s="91" t="str">
        <f t="shared" si="13"/>
        <v>Opći prihodi i primici</v>
      </c>
      <c r="E102" s="96">
        <v>3235</v>
      </c>
      <c r="F102" s="91" t="str">
        <f t="shared" si="14"/>
        <v>Zakupnine i najamnine</v>
      </c>
      <c r="G102" s="129" t="s">
        <v>673</v>
      </c>
      <c r="H102" s="91" t="str">
        <f t="shared" si="15"/>
        <v>PROGRAMSKO FINANCIRANJE JAVNIH VISOKIH UČILIŠTA</v>
      </c>
      <c r="I102" s="91" t="str">
        <f t="shared" si="16"/>
        <v>0942</v>
      </c>
      <c r="J102" s="128">
        <v>1000</v>
      </c>
      <c r="K102" s="128">
        <v>1000</v>
      </c>
      <c r="L102" s="128">
        <v>1000</v>
      </c>
      <c r="M102" s="95"/>
      <c r="O102" s="86" t="str">
        <f t="shared" si="17"/>
        <v>323</v>
      </c>
      <c r="P102" s="86" t="str">
        <f t="shared" si="18"/>
        <v>32</v>
      </c>
      <c r="Q102" s="86" t="str">
        <f t="shared" si="19"/>
        <v>11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11</v>
      </c>
      <c r="D103" s="91" t="str">
        <f t="shared" si="13"/>
        <v>Opći prihodi i primici</v>
      </c>
      <c r="E103" s="96">
        <v>3237</v>
      </c>
      <c r="F103" s="91" t="str">
        <f t="shared" si="14"/>
        <v>Intelektualne i osobne usluge</v>
      </c>
      <c r="G103" s="129" t="s">
        <v>673</v>
      </c>
      <c r="H103" s="91" t="str">
        <f t="shared" si="15"/>
        <v>PROGRAMSKO FINANCIRANJE JAVNIH VISOKIH UČILIŠTA</v>
      </c>
      <c r="I103" s="91" t="str">
        <f t="shared" si="16"/>
        <v>0942</v>
      </c>
      <c r="J103" s="128">
        <v>2000</v>
      </c>
      <c r="K103" s="128">
        <v>2000</v>
      </c>
      <c r="L103" s="128">
        <v>2000</v>
      </c>
      <c r="M103" s="95"/>
      <c r="O103" s="86" t="str">
        <f t="shared" si="17"/>
        <v>323</v>
      </c>
      <c r="P103" s="86" t="str">
        <f t="shared" si="18"/>
        <v>32</v>
      </c>
      <c r="Q103" s="86" t="str">
        <f t="shared" si="19"/>
        <v>11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11</v>
      </c>
      <c r="D104" s="91" t="str">
        <f t="shared" si="13"/>
        <v>Opći prihodi i primici</v>
      </c>
      <c r="E104" s="96">
        <v>3241</v>
      </c>
      <c r="F104" s="91" t="str">
        <f t="shared" si="14"/>
        <v>Naknade troškova osobama izvan radnog odnosa</v>
      </c>
      <c r="G104" s="129" t="s">
        <v>673</v>
      </c>
      <c r="H104" s="91" t="str">
        <f t="shared" si="15"/>
        <v>PROGRAMSKO FINANCIRANJE JAVNIH VISOKIH UČILIŠTA</v>
      </c>
      <c r="I104" s="91" t="str">
        <f t="shared" si="16"/>
        <v>0942</v>
      </c>
      <c r="J104" s="128">
        <v>1000</v>
      </c>
      <c r="K104" s="128">
        <v>1000</v>
      </c>
      <c r="L104" s="128">
        <v>1000</v>
      </c>
      <c r="M104" s="95"/>
      <c r="O104" s="86" t="str">
        <f t="shared" si="17"/>
        <v>324</v>
      </c>
      <c r="P104" s="86" t="str">
        <f t="shared" si="18"/>
        <v>32</v>
      </c>
      <c r="Q104" s="86" t="str">
        <f t="shared" si="19"/>
        <v>11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11</v>
      </c>
      <c r="D105" s="91" t="str">
        <f t="shared" si="13"/>
        <v>Opći prihodi i primici</v>
      </c>
      <c r="E105" s="96">
        <v>3294</v>
      </c>
      <c r="F105" s="91" t="str">
        <f t="shared" si="14"/>
        <v>Članarine i norme</v>
      </c>
      <c r="G105" s="129" t="s">
        <v>673</v>
      </c>
      <c r="H105" s="91" t="str">
        <f t="shared" si="15"/>
        <v>PROGRAMSKO FINANCIRANJE JAVNIH VISOKIH UČILIŠTA</v>
      </c>
      <c r="I105" s="91" t="str">
        <f t="shared" si="16"/>
        <v>0942</v>
      </c>
      <c r="J105" s="128">
        <v>800</v>
      </c>
      <c r="K105" s="128">
        <v>800</v>
      </c>
      <c r="L105" s="128">
        <v>800</v>
      </c>
      <c r="M105" s="95"/>
      <c r="O105" s="86" t="str">
        <f t="shared" si="17"/>
        <v>329</v>
      </c>
      <c r="P105" s="86" t="str">
        <f t="shared" si="18"/>
        <v>32</v>
      </c>
      <c r="Q105" s="86" t="str">
        <f t="shared" si="19"/>
        <v>11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11</v>
      </c>
      <c r="D106" s="91" t="str">
        <f t="shared" si="13"/>
        <v>Opći prihodi i primici</v>
      </c>
      <c r="E106" s="96">
        <v>4221</v>
      </c>
      <c r="F106" s="91" t="str">
        <f t="shared" si="14"/>
        <v>Uredska oprema i namještaj</v>
      </c>
      <c r="G106" s="129" t="s">
        <v>673</v>
      </c>
      <c r="H106" s="91" t="str">
        <f t="shared" si="15"/>
        <v>PROGRAMSKO FINANCIRANJE JAVNIH VISOKIH UČILIŠTA</v>
      </c>
      <c r="I106" s="91" t="str">
        <f t="shared" si="16"/>
        <v>0942</v>
      </c>
      <c r="J106" s="128">
        <v>3000</v>
      </c>
      <c r="K106" s="128">
        <v>3000</v>
      </c>
      <c r="L106" s="128">
        <v>3000</v>
      </c>
      <c r="M106" s="95"/>
      <c r="O106" s="86" t="str">
        <f t="shared" si="17"/>
        <v>422</v>
      </c>
      <c r="P106" s="86" t="str">
        <f t="shared" si="18"/>
        <v>42</v>
      </c>
      <c r="Q106" s="86" t="str">
        <f t="shared" si="19"/>
        <v>11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11</v>
      </c>
      <c r="D107" s="91" t="str">
        <f t="shared" si="13"/>
        <v>Opći prihodi i primici</v>
      </c>
      <c r="E107" s="96">
        <v>4225</v>
      </c>
      <c r="F107" s="91" t="str">
        <f t="shared" si="14"/>
        <v>Instrumenti, uređaji i strojevi</v>
      </c>
      <c r="G107" s="129" t="s">
        <v>673</v>
      </c>
      <c r="H107" s="91" t="str">
        <f t="shared" si="15"/>
        <v>PROGRAMSKO FINANCIRANJE JAVNIH VISOKIH UČILIŠTA</v>
      </c>
      <c r="I107" s="91" t="str">
        <f t="shared" si="16"/>
        <v>0942</v>
      </c>
      <c r="J107" s="128">
        <v>3500</v>
      </c>
      <c r="K107" s="128">
        <v>3500</v>
      </c>
      <c r="L107" s="128">
        <v>3500</v>
      </c>
      <c r="M107" s="95"/>
      <c r="O107" s="86" t="str">
        <f t="shared" si="17"/>
        <v>422</v>
      </c>
      <c r="P107" s="86" t="str">
        <f t="shared" si="18"/>
        <v>42</v>
      </c>
      <c r="Q107" s="86" t="str">
        <f t="shared" si="19"/>
        <v>11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11</v>
      </c>
      <c r="D108" s="91" t="str">
        <f t="shared" si="13"/>
        <v>Opći prihodi i primici</v>
      </c>
      <c r="E108" s="96">
        <v>4241</v>
      </c>
      <c r="F108" s="91" t="str">
        <f t="shared" si="14"/>
        <v>Knjige</v>
      </c>
      <c r="G108" s="129" t="s">
        <v>673</v>
      </c>
      <c r="H108" s="91" t="str">
        <f t="shared" si="15"/>
        <v>PROGRAMSKO FINANCIRANJE JAVNIH VISOKIH UČILIŠTA</v>
      </c>
      <c r="I108" s="91" t="str">
        <f t="shared" si="16"/>
        <v>0942</v>
      </c>
      <c r="J108" s="128">
        <v>925</v>
      </c>
      <c r="K108" s="128">
        <v>925</v>
      </c>
      <c r="L108" s="128">
        <v>925</v>
      </c>
      <c r="M108" s="95"/>
      <c r="O108" s="86" t="str">
        <f t="shared" si="17"/>
        <v>424</v>
      </c>
      <c r="P108" s="86" t="str">
        <f t="shared" si="18"/>
        <v>42</v>
      </c>
      <c r="Q108" s="86" t="str">
        <f t="shared" si="19"/>
        <v>11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11</v>
      </c>
      <c r="D109" s="91" t="str">
        <f t="shared" si="13"/>
        <v>Opći prihodi i primici</v>
      </c>
      <c r="E109" s="96">
        <v>4262</v>
      </c>
      <c r="F109" s="91" t="str">
        <f t="shared" si="14"/>
        <v>Ulaganja u računalne programe</v>
      </c>
      <c r="G109" s="129" t="s">
        <v>673</v>
      </c>
      <c r="H109" s="91" t="str">
        <f t="shared" si="15"/>
        <v>PROGRAMSKO FINANCIRANJE JAVNIH VISOKIH UČILIŠTA</v>
      </c>
      <c r="I109" s="91" t="str">
        <f t="shared" si="16"/>
        <v>0942</v>
      </c>
      <c r="J109" s="128">
        <v>2420</v>
      </c>
      <c r="K109" s="128">
        <v>2420</v>
      </c>
      <c r="L109" s="128">
        <v>2420</v>
      </c>
      <c r="M109" s="95"/>
      <c r="O109" s="86" t="str">
        <f t="shared" si="17"/>
        <v>426</v>
      </c>
      <c r="P109" s="86" t="str">
        <f t="shared" si="18"/>
        <v>42</v>
      </c>
      <c r="Q109" s="86" t="str">
        <f t="shared" si="19"/>
        <v>11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11</v>
      </c>
      <c r="D110" s="91" t="str">
        <f t="shared" si="13"/>
        <v>Opći prihodi i primici</v>
      </c>
      <c r="E110" s="96">
        <v>3232</v>
      </c>
      <c r="F110" s="91" t="str">
        <f t="shared" si="14"/>
        <v>Usluge tekućeg i investicijskog održavanja</v>
      </c>
      <c r="G110" s="129" t="s">
        <v>673</v>
      </c>
      <c r="H110" s="91" t="str">
        <f t="shared" si="15"/>
        <v>PROGRAMSKO FINANCIRANJE JAVNIH VISOKIH UČILIŠTA</v>
      </c>
      <c r="I110" s="91" t="str">
        <f t="shared" si="16"/>
        <v>0942</v>
      </c>
      <c r="J110" s="128">
        <v>2146</v>
      </c>
      <c r="K110" s="128">
        <v>2146</v>
      </c>
      <c r="L110" s="128">
        <v>2146</v>
      </c>
      <c r="M110" s="95"/>
      <c r="O110" s="86" t="str">
        <f t="shared" si="17"/>
        <v>323</v>
      </c>
      <c r="P110" s="86" t="str">
        <f t="shared" si="18"/>
        <v>32</v>
      </c>
      <c r="Q110" s="86" t="str">
        <f t="shared" si="19"/>
        <v>11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11</v>
      </c>
      <c r="D111" s="91" t="str">
        <f t="shared" si="13"/>
        <v>Opći prihodi i primici</v>
      </c>
      <c r="E111" s="96">
        <v>4123</v>
      </c>
      <c r="F111" s="91" t="str">
        <f t="shared" si="14"/>
        <v>Licence</v>
      </c>
      <c r="G111" s="129" t="s">
        <v>673</v>
      </c>
      <c r="H111" s="91" t="str">
        <f t="shared" si="15"/>
        <v>PROGRAMSKO FINANCIRANJE JAVNIH VISOKIH UČILIŠTA</v>
      </c>
      <c r="I111" s="91" t="str">
        <f t="shared" si="16"/>
        <v>0942</v>
      </c>
      <c r="J111" s="128">
        <v>4128</v>
      </c>
      <c r="K111" s="128">
        <v>4128</v>
      </c>
      <c r="L111" s="128">
        <v>4128</v>
      </c>
      <c r="M111" s="95"/>
      <c r="O111" s="86" t="str">
        <f t="shared" si="17"/>
        <v>412</v>
      </c>
      <c r="P111" s="86" t="str">
        <f t="shared" si="18"/>
        <v>41</v>
      </c>
      <c r="Q111" s="86" t="str">
        <f t="shared" si="19"/>
        <v>11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52</v>
      </c>
      <c r="D112" s="91" t="str">
        <f t="shared" si="13"/>
        <v>Ostale pomoći</v>
      </c>
      <c r="E112" s="96">
        <v>4221</v>
      </c>
      <c r="F112" s="91" t="str">
        <f t="shared" si="14"/>
        <v>Uredska oprema i namještaj</v>
      </c>
      <c r="G112" s="96" t="s">
        <v>174</v>
      </c>
      <c r="H112" s="91" t="str">
        <f t="shared" si="15"/>
        <v>REDOVNA DJELATNOST SVEUČILIŠTA U RIJECI (IZ EVIDENCIJSKIH PRIHODA)</v>
      </c>
      <c r="I112" s="91" t="str">
        <f t="shared" si="16"/>
        <v>0942</v>
      </c>
      <c r="J112" s="128">
        <v>5500</v>
      </c>
      <c r="K112" s="128">
        <v>5500</v>
      </c>
      <c r="L112" s="128">
        <v>5500</v>
      </c>
      <c r="M112" s="95"/>
      <c r="O112" s="86" t="str">
        <f t="shared" si="17"/>
        <v>422</v>
      </c>
      <c r="P112" s="86" t="str">
        <f t="shared" si="18"/>
        <v>42</v>
      </c>
      <c r="Q112" s="86" t="str">
        <f t="shared" si="19"/>
        <v>52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52</v>
      </c>
      <c r="D113" s="91" t="str">
        <f t="shared" si="13"/>
        <v>Ostale pomoći</v>
      </c>
      <c r="E113" s="96">
        <v>3213</v>
      </c>
      <c r="F113" s="91" t="str">
        <f t="shared" si="14"/>
        <v>Stručno usavršavanje zaposlenika</v>
      </c>
      <c r="G113" s="96" t="s">
        <v>174</v>
      </c>
      <c r="H113" s="91" t="str">
        <f t="shared" si="15"/>
        <v>REDOVNA DJELATNOST SVEUČILIŠTA U RIJECI (IZ EVIDENCIJSKIH PRIHODA)</v>
      </c>
      <c r="I113" s="91" t="str">
        <f t="shared" si="16"/>
        <v>0942</v>
      </c>
      <c r="J113" s="128">
        <v>3000</v>
      </c>
      <c r="K113" s="128">
        <v>3000</v>
      </c>
      <c r="L113" s="128">
        <v>3000</v>
      </c>
      <c r="M113" s="95"/>
      <c r="O113" s="86" t="str">
        <f t="shared" si="17"/>
        <v>321</v>
      </c>
      <c r="P113" s="86" t="str">
        <f t="shared" si="18"/>
        <v>32</v>
      </c>
      <c r="Q113" s="86" t="str">
        <f t="shared" si="19"/>
        <v>52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52</v>
      </c>
      <c r="D114" s="91" t="str">
        <f t="shared" si="13"/>
        <v>Ostale pomoći</v>
      </c>
      <c r="E114" s="96">
        <v>3222</v>
      </c>
      <c r="F114" s="91" t="str">
        <f t="shared" si="14"/>
        <v>Materijal i sirovine</v>
      </c>
      <c r="G114" s="96" t="s">
        <v>174</v>
      </c>
      <c r="H114" s="91" t="str">
        <f t="shared" si="15"/>
        <v>REDOVNA DJELATNOST SVEUČILIŠTA U RIJECI (IZ EVIDENCIJSKIH PRIHODA)</v>
      </c>
      <c r="I114" s="91" t="str">
        <f t="shared" si="16"/>
        <v>0942</v>
      </c>
      <c r="J114" s="128">
        <v>1000</v>
      </c>
      <c r="K114" s="128">
        <v>1000</v>
      </c>
      <c r="L114" s="128">
        <v>1000</v>
      </c>
      <c r="M114" s="95"/>
      <c r="O114" s="86" t="str">
        <f t="shared" si="17"/>
        <v>322</v>
      </c>
      <c r="P114" s="86" t="str">
        <f t="shared" si="18"/>
        <v>32</v>
      </c>
      <c r="Q114" s="86" t="str">
        <f t="shared" si="19"/>
        <v>52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52</v>
      </c>
      <c r="D115" s="91" t="str">
        <f t="shared" si="13"/>
        <v>Ostale pomoći</v>
      </c>
      <c r="E115" s="96">
        <v>3225</v>
      </c>
      <c r="F115" s="91" t="str">
        <f t="shared" si="14"/>
        <v>Sitni inventar i auto gume</v>
      </c>
      <c r="G115" s="96" t="s">
        <v>174</v>
      </c>
      <c r="H115" s="91" t="str">
        <f t="shared" si="15"/>
        <v>REDOVNA DJELATNOST SVEUČILIŠTA U RIJECI (IZ EVIDENCIJSKIH PRIHODA)</v>
      </c>
      <c r="I115" s="91" t="str">
        <f t="shared" si="16"/>
        <v>0942</v>
      </c>
      <c r="J115" s="128">
        <v>1000</v>
      </c>
      <c r="K115" s="128">
        <v>1000</v>
      </c>
      <c r="L115" s="128">
        <v>1000</v>
      </c>
      <c r="M115" s="95"/>
      <c r="O115" s="86" t="str">
        <f t="shared" si="17"/>
        <v>322</v>
      </c>
      <c r="P115" s="86" t="str">
        <f t="shared" si="18"/>
        <v>32</v>
      </c>
      <c r="Q115" s="86" t="str">
        <f t="shared" si="19"/>
        <v>52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52</v>
      </c>
      <c r="D116" s="91" t="str">
        <f t="shared" si="13"/>
        <v>Ostale pomoći</v>
      </c>
      <c r="E116" s="96">
        <v>3231</v>
      </c>
      <c r="F116" s="91" t="str">
        <f t="shared" si="14"/>
        <v>Usluge telefona, pošte i prijevoza</v>
      </c>
      <c r="G116" s="96" t="s">
        <v>174</v>
      </c>
      <c r="H116" s="91" t="str">
        <f t="shared" si="15"/>
        <v>REDOVNA DJELATNOST SVEUČILIŠTA U RIJECI (IZ EVIDENCIJSKIH PRIHODA)</v>
      </c>
      <c r="I116" s="91" t="str">
        <f t="shared" si="16"/>
        <v>0942</v>
      </c>
      <c r="J116" s="128">
        <v>2000</v>
      </c>
      <c r="K116" s="128">
        <v>2000</v>
      </c>
      <c r="L116" s="128">
        <v>2000</v>
      </c>
      <c r="M116" s="95"/>
      <c r="O116" s="86" t="str">
        <f t="shared" si="17"/>
        <v>323</v>
      </c>
      <c r="P116" s="86" t="str">
        <f t="shared" si="18"/>
        <v>32</v>
      </c>
      <c r="Q116" s="86" t="str">
        <f t="shared" si="19"/>
        <v>52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52</v>
      </c>
      <c r="D117" s="91" t="str">
        <f t="shared" si="13"/>
        <v>Ostale pomoći</v>
      </c>
      <c r="E117" s="96">
        <v>3221</v>
      </c>
      <c r="F117" s="91" t="str">
        <f t="shared" si="14"/>
        <v>Uredski materijal i ostali materijalni rashodi</v>
      </c>
      <c r="G117" s="96" t="s">
        <v>174</v>
      </c>
      <c r="H117" s="91" t="str">
        <f t="shared" si="15"/>
        <v>REDOVNA DJELATNOST SVEUČILIŠTA U RIJECI (IZ EVIDENCIJSKIH PRIHODA)</v>
      </c>
      <c r="I117" s="91" t="str">
        <f t="shared" si="16"/>
        <v>0942</v>
      </c>
      <c r="J117" s="128">
        <v>500</v>
      </c>
      <c r="K117" s="128">
        <v>500</v>
      </c>
      <c r="L117" s="128">
        <v>500</v>
      </c>
      <c r="M117" s="95"/>
      <c r="O117" s="86" t="str">
        <f t="shared" si="17"/>
        <v>322</v>
      </c>
      <c r="P117" s="86" t="str">
        <f t="shared" si="18"/>
        <v>32</v>
      </c>
      <c r="Q117" s="86" t="str">
        <f t="shared" si="19"/>
        <v>52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52</v>
      </c>
      <c r="D118" s="91" t="str">
        <f t="shared" si="13"/>
        <v>Ostale pomoći</v>
      </c>
      <c r="E118" s="96">
        <v>4221</v>
      </c>
      <c r="F118" s="91" t="str">
        <f t="shared" si="14"/>
        <v>Uredska oprema i namještaj</v>
      </c>
      <c r="G118" s="96" t="s">
        <v>174</v>
      </c>
      <c r="H118" s="91" t="str">
        <f t="shared" si="15"/>
        <v>REDOVNA DJELATNOST SVEUČILIŠTA U RIJECI (IZ EVIDENCIJSKIH PRIHODA)</v>
      </c>
      <c r="I118" s="91" t="str">
        <f t="shared" si="16"/>
        <v>0942</v>
      </c>
      <c r="J118" s="128">
        <v>1500</v>
      </c>
      <c r="K118" s="128">
        <v>1500</v>
      </c>
      <c r="L118" s="128">
        <v>1500</v>
      </c>
      <c r="M118" s="95"/>
      <c r="O118" s="86" t="str">
        <f t="shared" si="17"/>
        <v>422</v>
      </c>
      <c r="P118" s="86" t="str">
        <f t="shared" si="18"/>
        <v>42</v>
      </c>
      <c r="Q118" s="86" t="str">
        <f t="shared" si="19"/>
        <v>52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52</v>
      </c>
      <c r="D119" s="91" t="str">
        <f t="shared" si="13"/>
        <v>Ostale pomoći</v>
      </c>
      <c r="E119" s="96">
        <v>3232</v>
      </c>
      <c r="F119" s="91" t="str">
        <f t="shared" si="14"/>
        <v>Usluge tekućeg i investicijskog održavanja</v>
      </c>
      <c r="G119" s="96" t="s">
        <v>174</v>
      </c>
      <c r="H119" s="91" t="str">
        <f t="shared" si="15"/>
        <v>REDOVNA DJELATNOST SVEUČILIŠTA U RIJECI (IZ EVIDENCIJSKIH PRIHODA)</v>
      </c>
      <c r="I119" s="91" t="str">
        <f t="shared" si="16"/>
        <v>0942</v>
      </c>
      <c r="J119" s="128">
        <v>1705</v>
      </c>
      <c r="K119" s="128">
        <v>1705</v>
      </c>
      <c r="L119" s="128">
        <v>1705</v>
      </c>
      <c r="M119" s="95"/>
      <c r="O119" s="86" t="str">
        <f t="shared" si="17"/>
        <v>323</v>
      </c>
      <c r="P119" s="86" t="str">
        <f t="shared" si="18"/>
        <v>32</v>
      </c>
      <c r="Q119" s="86" t="str">
        <f t="shared" si="19"/>
        <v>52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52</v>
      </c>
      <c r="D120" s="91" t="str">
        <f t="shared" si="13"/>
        <v>Ostale pomoći</v>
      </c>
      <c r="E120" s="96">
        <v>4241</v>
      </c>
      <c r="F120" s="91" t="str">
        <f t="shared" si="14"/>
        <v>Knjige</v>
      </c>
      <c r="G120" s="96" t="s">
        <v>174</v>
      </c>
      <c r="H120" s="91" t="str">
        <f t="shared" si="15"/>
        <v>REDOVNA DJELATNOST SVEUČILIŠTA U RIJECI (IZ EVIDENCIJSKIH PRIHODA)</v>
      </c>
      <c r="I120" s="91" t="str">
        <f t="shared" si="16"/>
        <v>0942</v>
      </c>
      <c r="J120" s="128">
        <v>500</v>
      </c>
      <c r="K120" s="128">
        <v>500</v>
      </c>
      <c r="L120" s="128">
        <v>500</v>
      </c>
      <c r="M120" s="95"/>
      <c r="O120" s="86" t="str">
        <f t="shared" si="17"/>
        <v>424</v>
      </c>
      <c r="P120" s="86" t="str">
        <f t="shared" si="18"/>
        <v>42</v>
      </c>
      <c r="Q120" s="86" t="str">
        <f t="shared" si="19"/>
        <v>52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52</v>
      </c>
      <c r="D121" s="91" t="str">
        <f t="shared" si="13"/>
        <v>Ostale pomoći</v>
      </c>
      <c r="E121" s="96">
        <v>4241</v>
      </c>
      <c r="F121" s="91" t="str">
        <f t="shared" si="14"/>
        <v>Knjige</v>
      </c>
      <c r="G121" s="96" t="s">
        <v>174</v>
      </c>
      <c r="H121" s="91" t="str">
        <f t="shared" si="15"/>
        <v>REDOVNA DJELATNOST SVEUČILIŠTA U RIJECI (IZ EVIDENCIJSKIH PRIHODA)</v>
      </c>
      <c r="I121" s="91" t="str">
        <f t="shared" si="16"/>
        <v>0942</v>
      </c>
      <c r="J121" s="128">
        <v>1000</v>
      </c>
      <c r="K121" s="128">
        <v>1000</v>
      </c>
      <c r="L121" s="128">
        <v>1000</v>
      </c>
      <c r="M121" s="95"/>
      <c r="O121" s="86" t="str">
        <f t="shared" si="17"/>
        <v>424</v>
      </c>
      <c r="P121" s="86" t="str">
        <f t="shared" si="18"/>
        <v>42</v>
      </c>
      <c r="Q121" s="86" t="str">
        <f t="shared" si="19"/>
        <v>52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52</v>
      </c>
      <c r="D122" s="91" t="str">
        <f t="shared" si="13"/>
        <v>Ostale pomoći</v>
      </c>
      <c r="E122" s="96">
        <v>3235</v>
      </c>
      <c r="F122" s="91" t="str">
        <f t="shared" si="14"/>
        <v>Zakupnine i najamnine</v>
      </c>
      <c r="G122" s="96" t="s">
        <v>174</v>
      </c>
      <c r="H122" s="91" t="str">
        <f t="shared" si="15"/>
        <v>REDOVNA DJELATNOST SVEUČILIŠTA U RIJECI (IZ EVIDENCIJSKIH PRIHODA)</v>
      </c>
      <c r="I122" s="91" t="str">
        <f t="shared" si="16"/>
        <v>0942</v>
      </c>
      <c r="J122" s="128">
        <v>3000</v>
      </c>
      <c r="K122" s="128">
        <v>3000</v>
      </c>
      <c r="L122" s="128">
        <v>3000</v>
      </c>
      <c r="M122" s="95"/>
      <c r="O122" s="86" t="str">
        <f t="shared" si="17"/>
        <v>323</v>
      </c>
      <c r="P122" s="86" t="str">
        <f t="shared" si="18"/>
        <v>32</v>
      </c>
      <c r="Q122" s="86" t="str">
        <f t="shared" si="19"/>
        <v>52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11</v>
      </c>
      <c r="D123" s="91" t="str">
        <f t="shared" si="13"/>
        <v>Opći prihodi i primici</v>
      </c>
      <c r="E123" s="96">
        <v>3111</v>
      </c>
      <c r="F123" s="91" t="str">
        <f t="shared" si="14"/>
        <v>Plaće za redovan rad</v>
      </c>
      <c r="G123" s="129" t="s">
        <v>1878</v>
      </c>
      <c r="H123" s="91" t="str">
        <f t="shared" si="15"/>
        <v>PRAVOMOĆNE SUDSKE PRESUDE</v>
      </c>
      <c r="I123" s="91" t="str">
        <f t="shared" si="16"/>
        <v>0942</v>
      </c>
      <c r="J123" s="128">
        <v>15473</v>
      </c>
      <c r="K123" s="128">
        <v>15473</v>
      </c>
      <c r="L123" s="128">
        <v>15473</v>
      </c>
      <c r="M123" s="95"/>
      <c r="O123" s="86" t="str">
        <f t="shared" si="17"/>
        <v>311</v>
      </c>
      <c r="P123" s="86" t="str">
        <f t="shared" si="18"/>
        <v>31</v>
      </c>
      <c r="Q123" s="86" t="str">
        <f t="shared" si="19"/>
        <v>11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11</v>
      </c>
      <c r="D124" s="91" t="str">
        <f t="shared" si="13"/>
        <v>Opći prihodi i primici</v>
      </c>
      <c r="E124" s="96">
        <v>3132</v>
      </c>
      <c r="F124" s="91" t="str">
        <f t="shared" si="14"/>
        <v>Doprinosi za obvezno zdravstveno osiguranje</v>
      </c>
      <c r="G124" s="129" t="s">
        <v>1878</v>
      </c>
      <c r="H124" s="91" t="str">
        <f t="shared" si="15"/>
        <v>PRAVOMOĆNE SUDSKE PRESUDE</v>
      </c>
      <c r="I124" s="91" t="str">
        <f t="shared" si="16"/>
        <v>0942</v>
      </c>
      <c r="J124" s="128">
        <v>2398</v>
      </c>
      <c r="K124" s="128">
        <v>2398</v>
      </c>
      <c r="L124" s="128">
        <v>2398</v>
      </c>
      <c r="M124" s="95"/>
      <c r="O124" s="86" t="str">
        <f t="shared" si="17"/>
        <v>313</v>
      </c>
      <c r="P124" s="86" t="str">
        <f t="shared" si="18"/>
        <v>31</v>
      </c>
      <c r="Q124" s="86" t="str">
        <f t="shared" si="19"/>
        <v>11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11</v>
      </c>
      <c r="D125" s="91" t="str">
        <f t="shared" si="13"/>
        <v>Opći prihodi i primici</v>
      </c>
      <c r="E125" s="96">
        <v>3132</v>
      </c>
      <c r="F125" s="91" t="str">
        <f t="shared" si="14"/>
        <v>Doprinosi za obvezno zdravstveno osiguranje</v>
      </c>
      <c r="G125" s="129" t="s">
        <v>1878</v>
      </c>
      <c r="H125" s="91" t="str">
        <f t="shared" si="15"/>
        <v>PRAVOMOĆNE SUDSKE PRESUDE</v>
      </c>
      <c r="I125" s="91" t="str">
        <f t="shared" si="16"/>
        <v>0942</v>
      </c>
      <c r="J125" s="128">
        <v>263</v>
      </c>
      <c r="K125" s="128">
        <v>263</v>
      </c>
      <c r="L125" s="128">
        <v>263</v>
      </c>
      <c r="M125" s="95"/>
      <c r="O125" s="86" t="str">
        <f t="shared" si="17"/>
        <v>313</v>
      </c>
      <c r="P125" s="86" t="str">
        <f t="shared" si="18"/>
        <v>31</v>
      </c>
      <c r="Q125" s="86" t="str">
        <f t="shared" si="19"/>
        <v>11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11</v>
      </c>
      <c r="D126" s="91" t="str">
        <f t="shared" si="13"/>
        <v>Opći prihodi i primici</v>
      </c>
      <c r="E126" s="96">
        <v>3296</v>
      </c>
      <c r="F126" s="91" t="str">
        <f t="shared" si="14"/>
        <v>Troškovi sudskih postupaka</v>
      </c>
      <c r="G126" s="129" t="s">
        <v>1878</v>
      </c>
      <c r="H126" s="91" t="str">
        <f t="shared" si="15"/>
        <v>PRAVOMOĆNE SUDSKE PRESUDE</v>
      </c>
      <c r="I126" s="91" t="str">
        <f t="shared" si="16"/>
        <v>0942</v>
      </c>
      <c r="J126" s="128">
        <v>4534</v>
      </c>
      <c r="K126" s="128">
        <v>4534</v>
      </c>
      <c r="L126" s="128">
        <v>4534</v>
      </c>
      <c r="M126" s="95"/>
      <c r="O126" s="86" t="str">
        <f t="shared" si="17"/>
        <v>329</v>
      </c>
      <c r="P126" s="86" t="str">
        <f t="shared" si="18"/>
        <v>32</v>
      </c>
      <c r="Q126" s="86" t="str">
        <f t="shared" si="19"/>
        <v>11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11</v>
      </c>
      <c r="D127" s="91" t="str">
        <f t="shared" si="13"/>
        <v>Opći prihodi i primici</v>
      </c>
      <c r="E127" s="96">
        <v>3433</v>
      </c>
      <c r="F127" s="91" t="str">
        <f t="shared" si="14"/>
        <v>Zatezne kamate</v>
      </c>
      <c r="G127" s="129" t="s">
        <v>1878</v>
      </c>
      <c r="H127" s="91" t="str">
        <f t="shared" si="15"/>
        <v>PRAVOMOĆNE SUDSKE PRESUDE</v>
      </c>
      <c r="I127" s="91" t="str">
        <f t="shared" si="16"/>
        <v>0942</v>
      </c>
      <c r="J127" s="128">
        <v>6127</v>
      </c>
      <c r="K127" s="128">
        <v>6127</v>
      </c>
      <c r="L127" s="128">
        <v>6127</v>
      </c>
      <c r="M127" s="95"/>
      <c r="O127" s="86" t="str">
        <f t="shared" si="17"/>
        <v>343</v>
      </c>
      <c r="P127" s="86" t="str">
        <f t="shared" si="18"/>
        <v>34</v>
      </c>
      <c r="Q127" s="86" t="str">
        <f t="shared" si="19"/>
        <v>11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3631543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173689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3805232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3805232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42 M44:M70 M72:M501">
    <cfRule type="expression" dxfId="3" priority="3">
      <formula>IF(OR(E3=3691,E3=3692,E3=3693,E3=3694),1,0)</formula>
    </cfRule>
  </conditionalFormatting>
  <conditionalFormatting sqref="M43">
    <cfRule type="expression" dxfId="2" priority="2">
      <formula>IF(OR(E43=3691,E43=3692,E43=3693,E43=3694),1,0)</formula>
    </cfRule>
  </conditionalFormatting>
  <conditionalFormatting sqref="M71">
    <cfRule type="expression" dxfId="1" priority="1">
      <formula>IF(OR(E71=3691,E71=3692,E71=3693,E71=3694),1,0)</formula>
    </cfRule>
  </conditionalFormatting>
  <dataValidations xWindow="564" yWindow="938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564" yWindow="938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24" activePane="bottomLeft" state="frozen"/>
      <selection pane="bottomLeft" activeCell="O39" sqref="O39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8" t="s">
        <v>664</v>
      </c>
      <c r="B1" s="368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3237</v>
      </c>
      <c r="D3" s="91" t="str">
        <f>IFERROR(VLOOKUP(C3,$X$5:$Z$129,2,FALSE),"")</f>
        <v>Intelektualne i osobne usluge</v>
      </c>
      <c r="E3" s="129" t="s">
        <v>2073</v>
      </c>
      <c r="F3" s="91" t="str">
        <f>IFERROR(VLOOKUP(E3,$AD$6:$AE$1090,2,FALSE),"")</f>
        <v>KLIMOD</v>
      </c>
      <c r="G3" s="91" t="str">
        <f>IFERROR(VLOOKUP(E3,$AD$6:$AG$1090,4,FALSE),"")</f>
        <v>0942</v>
      </c>
      <c r="H3" s="128">
        <v>9168</v>
      </c>
      <c r="I3" s="128"/>
      <c r="J3" s="128"/>
      <c r="K3" s="143"/>
      <c r="L3" s="142"/>
      <c r="M3" s="142"/>
      <c r="N3" s="143"/>
      <c r="O3" s="322"/>
      <c r="P3" s="95"/>
      <c r="R3" s="86" t="str">
        <f>LEFT(C3,3)</f>
        <v>323</v>
      </c>
      <c r="S3" s="86" t="str">
        <f>LEFT(C3,2)</f>
        <v>32</v>
      </c>
      <c r="T3" s="86" t="str">
        <f>MID(G3,2,2)</f>
        <v>94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3111</v>
      </c>
      <c r="D4" s="91" t="str">
        <f t="shared" ref="D4:D67" si="2">IFERROR(VLOOKUP(C4,$X$5:$Z$129,2,FALSE),"")</f>
        <v>Plaće za redovan rad</v>
      </c>
      <c r="E4" s="129" t="s">
        <v>3072</v>
      </c>
      <c r="F4" s="91" t="str">
        <f t="shared" ref="F4:F67" si="3">IFERROR(VLOOKUP(E4,$AD$6:$AE$1090,2,FALSE),"")</f>
        <v>ZACJEL</v>
      </c>
      <c r="G4" s="91" t="str">
        <f t="shared" ref="G4:G67" si="4">IFERROR(VLOOKUP(E4,$AD$6:$AG$1090,4,FALSE),"")</f>
        <v>0942</v>
      </c>
      <c r="H4" s="128">
        <v>17775</v>
      </c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>311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3132</v>
      </c>
      <c r="D5" s="91" t="str">
        <f t="shared" si="2"/>
        <v>Doprinosi za obvezno zdravstveno osiguranje</v>
      </c>
      <c r="E5" s="129" t="s">
        <v>3072</v>
      </c>
      <c r="F5" s="91" t="str">
        <f t="shared" si="3"/>
        <v>ZACJEL</v>
      </c>
      <c r="G5" s="91" t="str">
        <f t="shared" si="4"/>
        <v>0942</v>
      </c>
      <c r="H5" s="128">
        <v>2933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313</v>
      </c>
      <c r="S5" s="86" t="str">
        <f t="shared" si="6"/>
        <v>31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3211</v>
      </c>
      <c r="D6" s="91" t="str">
        <f t="shared" si="2"/>
        <v>Službena putovanja</v>
      </c>
      <c r="E6" s="129" t="s">
        <v>3072</v>
      </c>
      <c r="F6" s="91" t="str">
        <f t="shared" si="3"/>
        <v>ZACJEL</v>
      </c>
      <c r="G6" s="91" t="str">
        <f t="shared" si="4"/>
        <v>0942</v>
      </c>
      <c r="H6" s="128">
        <v>1991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321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3212</v>
      </c>
      <c r="D7" s="91" t="str">
        <f t="shared" si="2"/>
        <v>Naknade za prijevoz, za rad na terenu i odvojeni život</v>
      </c>
      <c r="E7" s="129" t="s">
        <v>3072</v>
      </c>
      <c r="F7" s="91" t="str">
        <f t="shared" si="3"/>
        <v>ZACJEL</v>
      </c>
      <c r="G7" s="91" t="str">
        <f t="shared" si="4"/>
        <v>0942</v>
      </c>
      <c r="H7" s="128">
        <v>66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321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3213</v>
      </c>
      <c r="D8" s="91" t="str">
        <f t="shared" si="2"/>
        <v>Stručno usavršavanje zaposlenika</v>
      </c>
      <c r="E8" s="129" t="s">
        <v>3072</v>
      </c>
      <c r="F8" s="91" t="str">
        <f t="shared" si="3"/>
        <v>ZACJEL</v>
      </c>
      <c r="G8" s="91" t="str">
        <f t="shared" si="4"/>
        <v>0942</v>
      </c>
      <c r="H8" s="128">
        <v>1991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321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3111</v>
      </c>
      <c r="D9" s="91" t="str">
        <f t="shared" si="2"/>
        <v>Plaće za redovan rad</v>
      </c>
      <c r="E9" s="129" t="s">
        <v>3074</v>
      </c>
      <c r="F9" s="91" t="str">
        <f t="shared" si="3"/>
        <v>PRI-MJER</v>
      </c>
      <c r="G9" s="91" t="str">
        <f t="shared" si="4"/>
        <v>0942</v>
      </c>
      <c r="H9" s="128">
        <v>21293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311</v>
      </c>
      <c r="S9" s="86" t="str">
        <f t="shared" si="6"/>
        <v>31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3132</v>
      </c>
      <c r="D10" s="91" t="str">
        <f t="shared" si="2"/>
        <v>Doprinosi za obvezno zdravstveno osiguranje</v>
      </c>
      <c r="E10" s="129" t="s">
        <v>3074</v>
      </c>
      <c r="F10" s="91" t="str">
        <f t="shared" si="3"/>
        <v>PRI-MJER</v>
      </c>
      <c r="G10" s="91" t="str">
        <f t="shared" si="4"/>
        <v>0942</v>
      </c>
      <c r="H10" s="128">
        <v>3513</v>
      </c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>313</v>
      </c>
      <c r="S10" s="86" t="str">
        <f t="shared" si="6"/>
        <v>31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3211</v>
      </c>
      <c r="D11" s="91" t="str">
        <f t="shared" si="2"/>
        <v>Službena putovanja</v>
      </c>
      <c r="E11" s="129" t="s">
        <v>3074</v>
      </c>
      <c r="F11" s="91" t="str">
        <f t="shared" si="3"/>
        <v>PRI-MJER</v>
      </c>
      <c r="G11" s="91" t="str">
        <f t="shared" si="4"/>
        <v>0942</v>
      </c>
      <c r="H11" s="128">
        <v>1228</v>
      </c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52</v>
      </c>
      <c r="B12" s="91" t="str">
        <f t="shared" si="1"/>
        <v>Ostale pomoći</v>
      </c>
      <c r="C12" s="96">
        <v>3293</v>
      </c>
      <c r="D12" s="91" t="str">
        <f t="shared" si="2"/>
        <v>Reprezentacija</v>
      </c>
      <c r="E12" s="129" t="s">
        <v>3074</v>
      </c>
      <c r="F12" s="91" t="str">
        <f t="shared" si="3"/>
        <v>PRI-MJER</v>
      </c>
      <c r="G12" s="91" t="str">
        <f t="shared" si="4"/>
        <v>0942</v>
      </c>
      <c r="H12" s="128">
        <v>408</v>
      </c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>329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1"/>
        <v>Pomoći EU</v>
      </c>
      <c r="C13" s="96">
        <v>3111</v>
      </c>
      <c r="D13" s="91" t="str">
        <f t="shared" si="2"/>
        <v>Plaće za redovan rad</v>
      </c>
      <c r="E13" s="129" t="s">
        <v>1274</v>
      </c>
      <c r="F13" s="91" t="str">
        <f t="shared" si="3"/>
        <v>HORIZON 2020-MSCA-ITN-2019 - THREAD</v>
      </c>
      <c r="G13" s="91" t="str">
        <f t="shared" si="4"/>
        <v>0942</v>
      </c>
      <c r="H13" s="128">
        <v>10878</v>
      </c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>311</v>
      </c>
      <c r="S13" s="86" t="str">
        <f t="shared" si="6"/>
        <v>31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3132</v>
      </c>
      <c r="D14" s="91" t="str">
        <f t="shared" si="2"/>
        <v>Doprinosi za obvezno zdravstveno osiguranje</v>
      </c>
      <c r="E14" s="129" t="s">
        <v>1274</v>
      </c>
      <c r="F14" s="91" t="str">
        <f t="shared" si="3"/>
        <v>HORIZON 2020-MSCA-ITN-2019 - THREAD</v>
      </c>
      <c r="G14" s="91" t="str">
        <f t="shared" si="4"/>
        <v>0942</v>
      </c>
      <c r="H14" s="128">
        <v>1795</v>
      </c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>313</v>
      </c>
      <c r="S14" s="86" t="str">
        <f t="shared" si="6"/>
        <v>31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3121</v>
      </c>
      <c r="D15" s="91" t="str">
        <f t="shared" si="2"/>
        <v>Ostali rashodi za zaposlene</v>
      </c>
      <c r="E15" s="129" t="s">
        <v>1274</v>
      </c>
      <c r="F15" s="91" t="str">
        <f t="shared" si="3"/>
        <v>HORIZON 2020-MSCA-ITN-2019 - THREAD</v>
      </c>
      <c r="G15" s="91" t="str">
        <f t="shared" si="4"/>
        <v>0942</v>
      </c>
      <c r="H15" s="128">
        <v>398</v>
      </c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>312</v>
      </c>
      <c r="S15" s="86" t="str">
        <f t="shared" si="6"/>
        <v>31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3222</v>
      </c>
      <c r="D16" s="91" t="str">
        <f t="shared" si="2"/>
        <v>Materijal i sirovine</v>
      </c>
      <c r="E16" s="129" t="s">
        <v>1274</v>
      </c>
      <c r="F16" s="91" t="str">
        <f t="shared" si="3"/>
        <v>HORIZON 2020-MSCA-ITN-2019 - THREAD</v>
      </c>
      <c r="G16" s="91" t="str">
        <f t="shared" si="4"/>
        <v>0942</v>
      </c>
      <c r="H16" s="128">
        <v>2654</v>
      </c>
      <c r="I16" s="128">
        <v>3000</v>
      </c>
      <c r="J16" s="128"/>
      <c r="K16" s="143"/>
      <c r="L16" s="142"/>
      <c r="M16" s="142"/>
      <c r="N16" s="143"/>
      <c r="O16" s="322"/>
      <c r="P16" s="95"/>
      <c r="R16" s="86" t="str">
        <f t="shared" si="5"/>
        <v>322</v>
      </c>
      <c r="S16" s="86" t="str">
        <f t="shared" si="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4221</v>
      </c>
      <c r="D17" s="91" t="str">
        <f t="shared" si="2"/>
        <v>Uredska oprema i namještaj</v>
      </c>
      <c r="E17" s="129" t="s">
        <v>1274</v>
      </c>
      <c r="F17" s="91" t="str">
        <f t="shared" si="3"/>
        <v>HORIZON 2020-MSCA-ITN-2019 - THREAD</v>
      </c>
      <c r="G17" s="91" t="str">
        <f t="shared" si="4"/>
        <v>0942</v>
      </c>
      <c r="H17" s="128">
        <v>6323</v>
      </c>
      <c r="I17" s="128">
        <v>13200</v>
      </c>
      <c r="J17" s="128"/>
      <c r="K17" s="143"/>
      <c r="L17" s="142"/>
      <c r="M17" s="142"/>
      <c r="N17" s="143"/>
      <c r="O17" s="322"/>
      <c r="P17" s="95"/>
      <c r="R17" s="86" t="str">
        <f t="shared" si="5"/>
        <v>422</v>
      </c>
      <c r="S17" s="86" t="str">
        <f t="shared" si="6"/>
        <v>42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3211</v>
      </c>
      <c r="D18" s="91" t="str">
        <f t="shared" si="2"/>
        <v>Službena putovanja</v>
      </c>
      <c r="E18" s="129" t="s">
        <v>1274</v>
      </c>
      <c r="F18" s="91" t="str">
        <f t="shared" si="3"/>
        <v>HORIZON 2020-MSCA-ITN-2019 - THREAD</v>
      </c>
      <c r="G18" s="91" t="str">
        <f t="shared" si="4"/>
        <v>0942</v>
      </c>
      <c r="H18" s="128"/>
      <c r="I18" s="128">
        <v>1000</v>
      </c>
      <c r="J18" s="128"/>
      <c r="K18" s="143"/>
      <c r="L18" s="142"/>
      <c r="M18" s="142"/>
      <c r="N18" s="143"/>
      <c r="O18" s="322"/>
      <c r="P18" s="95"/>
      <c r="R18" s="86" t="str">
        <f t="shared" si="5"/>
        <v>321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3225</v>
      </c>
      <c r="D19" s="91" t="str">
        <f t="shared" si="2"/>
        <v>Sitni inventar i auto gume</v>
      </c>
      <c r="E19" s="129" t="s">
        <v>1274</v>
      </c>
      <c r="F19" s="91" t="str">
        <f t="shared" si="3"/>
        <v>HORIZON 2020-MSCA-ITN-2019 - THREAD</v>
      </c>
      <c r="G19" s="91" t="str">
        <f t="shared" si="4"/>
        <v>0942</v>
      </c>
      <c r="H19" s="128"/>
      <c r="I19" s="128">
        <v>637</v>
      </c>
      <c r="J19" s="128"/>
      <c r="K19" s="143"/>
      <c r="L19" s="142"/>
      <c r="M19" s="142"/>
      <c r="N19" s="143"/>
      <c r="O19" s="322"/>
      <c r="P19" s="95"/>
      <c r="R19" s="86" t="str">
        <f t="shared" si="5"/>
        <v>322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3233</v>
      </c>
      <c r="D20" s="91" t="str">
        <f t="shared" si="2"/>
        <v>Usluge promidžbe i informiranja</v>
      </c>
      <c r="E20" s="129" t="s">
        <v>1274</v>
      </c>
      <c r="F20" s="91" t="str">
        <f t="shared" si="3"/>
        <v>HORIZON 2020-MSCA-ITN-2019 - THREAD</v>
      </c>
      <c r="G20" s="91" t="str">
        <f t="shared" si="4"/>
        <v>0942</v>
      </c>
      <c r="H20" s="128"/>
      <c r="I20" s="128">
        <v>2000</v>
      </c>
      <c r="J20" s="128"/>
      <c r="K20" s="143"/>
      <c r="L20" s="142"/>
      <c r="M20" s="142"/>
      <c r="N20" s="143"/>
      <c r="O20" s="322"/>
      <c r="P20" s="95"/>
      <c r="R20" s="86" t="str">
        <f t="shared" si="5"/>
        <v>323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4225</v>
      </c>
      <c r="D21" s="91" t="str">
        <f t="shared" si="2"/>
        <v>Instrumenti, uređaji i strojevi</v>
      </c>
      <c r="E21" s="129" t="s">
        <v>1274</v>
      </c>
      <c r="F21" s="91" t="str">
        <f t="shared" si="3"/>
        <v>HORIZON 2020-MSCA-ITN-2019 - THREAD</v>
      </c>
      <c r="G21" s="91" t="str">
        <f t="shared" si="4"/>
        <v>0942</v>
      </c>
      <c r="H21" s="128"/>
      <c r="I21" s="128">
        <v>2000</v>
      </c>
      <c r="J21" s="128"/>
      <c r="K21" s="143"/>
      <c r="L21" s="142"/>
      <c r="M21" s="142"/>
      <c r="N21" s="143"/>
      <c r="O21" s="322"/>
      <c r="P21" s="95"/>
      <c r="R21" s="86" t="str">
        <f t="shared" si="5"/>
        <v>422</v>
      </c>
      <c r="S21" s="86" t="str">
        <f t="shared" si="6"/>
        <v>42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3213</v>
      </c>
      <c r="D22" s="91" t="str">
        <f t="shared" si="2"/>
        <v>Stručno usavršavanje zaposlenika</v>
      </c>
      <c r="E22" s="129" t="s">
        <v>1274</v>
      </c>
      <c r="F22" s="91" t="str">
        <f t="shared" si="3"/>
        <v>HORIZON 2020-MSCA-ITN-2019 - THREAD</v>
      </c>
      <c r="G22" s="91" t="str">
        <f t="shared" si="4"/>
        <v>0942</v>
      </c>
      <c r="H22" s="128"/>
      <c r="I22" s="128">
        <v>1000</v>
      </c>
      <c r="J22" s="128"/>
      <c r="K22" s="143"/>
      <c r="L22" s="142"/>
      <c r="M22" s="142"/>
      <c r="N22" s="143"/>
      <c r="O22" s="322"/>
      <c r="P22" s="95"/>
      <c r="R22" s="86" t="str">
        <f t="shared" si="5"/>
        <v>321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3211</v>
      </c>
      <c r="D23" s="91" t="str">
        <f t="shared" si="2"/>
        <v>Službena putovanja</v>
      </c>
      <c r="E23" s="129" t="s">
        <v>699</v>
      </c>
      <c r="F23" s="91" t="str">
        <f t="shared" si="3"/>
        <v>NOVI PODPROJEKT</v>
      </c>
      <c r="G23" s="91" t="str">
        <f t="shared" si="4"/>
        <v>NOVI PODPROJEKT</v>
      </c>
      <c r="H23" s="128">
        <v>3250</v>
      </c>
      <c r="I23" s="128">
        <v>1000</v>
      </c>
      <c r="J23" s="128"/>
      <c r="K23" s="143" t="s">
        <v>5286</v>
      </c>
      <c r="L23" s="143" t="s">
        <v>5287</v>
      </c>
      <c r="M23" s="142">
        <v>45230</v>
      </c>
      <c r="N23" s="143" t="s">
        <v>5289</v>
      </c>
      <c r="O23" s="351" t="s">
        <v>5290</v>
      </c>
      <c r="P23" s="95"/>
      <c r="R23" s="86" t="str">
        <f t="shared" si="5"/>
        <v>321</v>
      </c>
      <c r="S23" s="86" t="str">
        <f t="shared" si="6"/>
        <v>32</v>
      </c>
      <c r="T23" s="86" t="str">
        <f t="shared" si="7"/>
        <v>OV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51</v>
      </c>
      <c r="B24" s="91" t="str">
        <f t="shared" si="1"/>
        <v>Pomoći EU</v>
      </c>
      <c r="C24" s="96">
        <v>3299</v>
      </c>
      <c r="D24" s="91" t="str">
        <f t="shared" si="2"/>
        <v>Ostali nespomenuti rashodi poslovanja</v>
      </c>
      <c r="E24" s="129" t="s">
        <v>699</v>
      </c>
      <c r="F24" s="91" t="str">
        <f t="shared" si="3"/>
        <v>NOVI PODPROJEKT</v>
      </c>
      <c r="G24" s="91" t="str">
        <f t="shared" si="4"/>
        <v>NOVI PODPROJEKT</v>
      </c>
      <c r="H24" s="128">
        <v>35</v>
      </c>
      <c r="I24" s="128">
        <v>965</v>
      </c>
      <c r="J24" s="128"/>
      <c r="K24" s="143" t="s">
        <v>5286</v>
      </c>
      <c r="L24" s="142" t="s">
        <v>5287</v>
      </c>
      <c r="M24" s="142" t="s">
        <v>5288</v>
      </c>
      <c r="N24" s="143" t="s">
        <v>5289</v>
      </c>
      <c r="O24" s="351" t="s">
        <v>5290</v>
      </c>
      <c r="P24" s="95"/>
      <c r="R24" s="86" t="str">
        <f t="shared" si="5"/>
        <v>329</v>
      </c>
      <c r="S24" s="86" t="str">
        <f t="shared" si="6"/>
        <v>32</v>
      </c>
      <c r="T24" s="86" t="str">
        <f t="shared" si="7"/>
        <v>OV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61</v>
      </c>
      <c r="B25" s="91" t="str">
        <f t="shared" si="1"/>
        <v>Donacije</v>
      </c>
      <c r="C25" s="96">
        <v>3111</v>
      </c>
      <c r="D25" s="91" t="str">
        <f t="shared" si="2"/>
        <v>Plaće za redovan rad</v>
      </c>
      <c r="E25" s="129" t="s">
        <v>3070</v>
      </c>
      <c r="F25" s="91" t="str">
        <f t="shared" si="3"/>
        <v>Predgotovljene zgrade gotovo nulte energije proizvedene na industrijski način</v>
      </c>
      <c r="G25" s="91" t="str">
        <f t="shared" si="4"/>
        <v>0942</v>
      </c>
      <c r="H25" s="128">
        <v>41204</v>
      </c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>311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61</v>
      </c>
      <c r="B26" s="91" t="str">
        <f t="shared" si="1"/>
        <v>Donacije</v>
      </c>
      <c r="C26" s="96">
        <v>3132</v>
      </c>
      <c r="D26" s="91" t="str">
        <f t="shared" si="2"/>
        <v>Doprinosi za obvezno zdravstveno osiguranje</v>
      </c>
      <c r="E26" s="129" t="s">
        <v>3070</v>
      </c>
      <c r="F26" s="91" t="str">
        <f t="shared" si="3"/>
        <v>Predgotovljene zgrade gotovo nulte energije proizvedene na industrijski način</v>
      </c>
      <c r="G26" s="91" t="str">
        <f t="shared" si="4"/>
        <v>0942</v>
      </c>
      <c r="H26" s="128">
        <v>6798</v>
      </c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>313</v>
      </c>
      <c r="S26" s="86" t="str">
        <f t="shared" si="6"/>
        <v>31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61</v>
      </c>
      <c r="B27" s="91" t="str">
        <f t="shared" si="1"/>
        <v>Donacije</v>
      </c>
      <c r="C27" s="96">
        <v>3121</v>
      </c>
      <c r="D27" s="91" t="str">
        <f t="shared" si="2"/>
        <v>Ostali rashodi za zaposlene</v>
      </c>
      <c r="E27" s="129" t="s">
        <v>3070</v>
      </c>
      <c r="F27" s="91" t="str">
        <f t="shared" si="3"/>
        <v>Predgotovljene zgrade gotovo nulte energije proizvedene na industrijski način</v>
      </c>
      <c r="G27" s="91" t="str">
        <f t="shared" si="4"/>
        <v>0942</v>
      </c>
      <c r="H27" s="128">
        <v>398</v>
      </c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>312</v>
      </c>
      <c r="S27" s="86" t="str">
        <f t="shared" si="6"/>
        <v>31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61</v>
      </c>
      <c r="B28" s="91" t="str">
        <f t="shared" si="1"/>
        <v>Donacije</v>
      </c>
      <c r="C28" s="96">
        <v>3212</v>
      </c>
      <c r="D28" s="91" t="str">
        <f t="shared" si="2"/>
        <v>Naknade za prijevoz, za rad na terenu i odvojeni život</v>
      </c>
      <c r="E28" s="129" t="s">
        <v>3070</v>
      </c>
      <c r="F28" s="91" t="str">
        <f t="shared" si="3"/>
        <v>Predgotovljene zgrade gotovo nulte energije proizvedene na industrijski način</v>
      </c>
      <c r="G28" s="91" t="str">
        <f t="shared" si="4"/>
        <v>0942</v>
      </c>
      <c r="H28" s="128">
        <v>299</v>
      </c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>321</v>
      </c>
      <c r="S28" s="86" t="str">
        <f t="shared" si="6"/>
        <v>32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61</v>
      </c>
      <c r="B29" s="91" t="str">
        <f t="shared" si="1"/>
        <v>Donacije</v>
      </c>
      <c r="C29" s="96">
        <v>3222</v>
      </c>
      <c r="D29" s="91" t="str">
        <f t="shared" si="2"/>
        <v>Materijal i sirovine</v>
      </c>
      <c r="E29" s="129" t="s">
        <v>3070</v>
      </c>
      <c r="F29" s="91" t="str">
        <f t="shared" si="3"/>
        <v>Predgotovljene zgrade gotovo nulte energije proizvedene na industrijski način</v>
      </c>
      <c r="G29" s="91" t="str">
        <f t="shared" si="4"/>
        <v>0942</v>
      </c>
      <c r="H29" s="128">
        <v>11281</v>
      </c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>322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61</v>
      </c>
      <c r="B30" s="91" t="str">
        <f t="shared" si="1"/>
        <v>Donacije</v>
      </c>
      <c r="C30" s="96">
        <v>3233</v>
      </c>
      <c r="D30" s="91" t="str">
        <f t="shared" si="2"/>
        <v>Usluge promidžbe i informiranja</v>
      </c>
      <c r="E30" s="129" t="s">
        <v>3070</v>
      </c>
      <c r="F30" s="91" t="str">
        <f t="shared" si="3"/>
        <v>Predgotovljene zgrade gotovo nulte energije proizvedene na industrijski način</v>
      </c>
      <c r="G30" s="91" t="str">
        <f t="shared" si="4"/>
        <v>0942</v>
      </c>
      <c r="H30" s="128">
        <v>3637</v>
      </c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>323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61</v>
      </c>
      <c r="B31" s="91" t="str">
        <f t="shared" si="1"/>
        <v>Donacije</v>
      </c>
      <c r="C31" s="96">
        <v>3211</v>
      </c>
      <c r="D31" s="91" t="str">
        <f t="shared" si="2"/>
        <v>Službena putovanja</v>
      </c>
      <c r="E31" s="129" t="s">
        <v>3070</v>
      </c>
      <c r="F31" s="91" t="str">
        <f t="shared" si="3"/>
        <v>Predgotovljene zgrade gotovo nulte energije proizvedene na industrijski način</v>
      </c>
      <c r="G31" s="91" t="str">
        <f t="shared" si="4"/>
        <v>0942</v>
      </c>
      <c r="H31" s="128">
        <v>2655</v>
      </c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>321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61</v>
      </c>
      <c r="B32" s="91" t="str">
        <f t="shared" si="1"/>
        <v>Donacije</v>
      </c>
      <c r="C32" s="96">
        <v>3213</v>
      </c>
      <c r="D32" s="91" t="str">
        <f t="shared" si="2"/>
        <v>Stručno usavršavanje zaposlenika</v>
      </c>
      <c r="E32" s="129" t="s">
        <v>3070</v>
      </c>
      <c r="F32" s="91" t="str">
        <f t="shared" si="3"/>
        <v>Predgotovljene zgrade gotovo nulte energije proizvedene na industrijski način</v>
      </c>
      <c r="G32" s="91" t="str">
        <f t="shared" si="4"/>
        <v>0942</v>
      </c>
      <c r="H32" s="128">
        <v>2560</v>
      </c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>321</v>
      </c>
      <c r="S32" s="86" t="str">
        <f t="shared" si="6"/>
        <v>32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61</v>
      </c>
      <c r="B33" s="91" t="str">
        <f t="shared" si="1"/>
        <v>Donacije</v>
      </c>
      <c r="C33" s="96">
        <v>3237</v>
      </c>
      <c r="D33" s="91" t="str">
        <f t="shared" si="2"/>
        <v>Intelektualne i osobne usluge</v>
      </c>
      <c r="E33" s="129" t="s">
        <v>3070</v>
      </c>
      <c r="F33" s="91" t="str">
        <f t="shared" si="3"/>
        <v>Predgotovljene zgrade gotovo nulte energije proizvedene na industrijski način</v>
      </c>
      <c r="G33" s="91" t="str">
        <f t="shared" si="4"/>
        <v>0942</v>
      </c>
      <c r="H33" s="128">
        <v>451</v>
      </c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>323</v>
      </c>
      <c r="S33" s="86" t="str">
        <f t="shared" si="6"/>
        <v>32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51</v>
      </c>
      <c r="B34" s="91" t="str">
        <f t="shared" si="1"/>
        <v>Pomoći EU</v>
      </c>
      <c r="C34" s="96">
        <v>3111</v>
      </c>
      <c r="D34" s="91" t="str">
        <f t="shared" si="2"/>
        <v>Plaće za redovan rad</v>
      </c>
      <c r="E34" s="129" t="s">
        <v>699</v>
      </c>
      <c r="F34" s="91" t="str">
        <f t="shared" si="3"/>
        <v>NOVI PODPROJEKT</v>
      </c>
      <c r="G34" s="91" t="str">
        <f t="shared" si="4"/>
        <v>NOVI PODPROJEKT</v>
      </c>
      <c r="H34" s="128">
        <v>11394</v>
      </c>
      <c r="I34" s="128"/>
      <c r="J34" s="128"/>
      <c r="K34" s="143" t="s">
        <v>5286</v>
      </c>
      <c r="L34" s="143" t="s">
        <v>5287</v>
      </c>
      <c r="M34" s="142">
        <v>45230</v>
      </c>
      <c r="N34" s="143" t="s">
        <v>5289</v>
      </c>
      <c r="O34" s="322" t="s">
        <v>5291</v>
      </c>
      <c r="P34" s="95"/>
      <c r="R34" s="86" t="str">
        <f t="shared" si="5"/>
        <v>311</v>
      </c>
      <c r="S34" s="86" t="str">
        <f t="shared" si="6"/>
        <v>31</v>
      </c>
      <c r="T34" s="86" t="str">
        <f t="shared" si="7"/>
        <v>OV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51</v>
      </c>
      <c r="B35" s="91" t="str">
        <f t="shared" si="1"/>
        <v>Pomoći EU</v>
      </c>
      <c r="C35" s="96">
        <v>3132</v>
      </c>
      <c r="D35" s="91" t="str">
        <f t="shared" si="2"/>
        <v>Doprinosi za obvezno zdravstveno osiguranje</v>
      </c>
      <c r="E35" s="129" t="s">
        <v>699</v>
      </c>
      <c r="F35" s="91" t="str">
        <f t="shared" si="3"/>
        <v>NOVI PODPROJEKT</v>
      </c>
      <c r="G35" s="91" t="str">
        <f t="shared" si="4"/>
        <v>NOVI PODPROJEKT</v>
      </c>
      <c r="H35" s="128">
        <v>2330</v>
      </c>
      <c r="I35" s="128"/>
      <c r="J35" s="128"/>
      <c r="K35" s="143" t="s">
        <v>5286</v>
      </c>
      <c r="L35" s="143" t="s">
        <v>5287</v>
      </c>
      <c r="M35" s="142">
        <v>45230</v>
      </c>
      <c r="N35" s="143" t="s">
        <v>5289</v>
      </c>
      <c r="O35" s="322" t="s">
        <v>5291</v>
      </c>
      <c r="P35" s="95"/>
      <c r="R35" s="86" t="str">
        <f t="shared" si="5"/>
        <v>313</v>
      </c>
      <c r="S35" s="86" t="str">
        <f t="shared" si="6"/>
        <v>31</v>
      </c>
      <c r="T35" s="86" t="str">
        <f t="shared" si="7"/>
        <v>OV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51</v>
      </c>
      <c r="B36" s="91" t="str">
        <f t="shared" si="1"/>
        <v>Pomoći EU</v>
      </c>
      <c r="C36" s="96">
        <v>3233</v>
      </c>
      <c r="D36" s="91" t="str">
        <f t="shared" si="2"/>
        <v>Usluge promidžbe i informiranja</v>
      </c>
      <c r="E36" s="129" t="s">
        <v>699</v>
      </c>
      <c r="F36" s="91" t="str">
        <f t="shared" si="3"/>
        <v>NOVI PODPROJEKT</v>
      </c>
      <c r="G36" s="91" t="str">
        <f t="shared" si="4"/>
        <v>NOVI PODPROJEKT</v>
      </c>
      <c r="H36" s="128">
        <v>2400</v>
      </c>
      <c r="I36" s="128"/>
      <c r="J36" s="128"/>
      <c r="K36" s="143" t="s">
        <v>5286</v>
      </c>
      <c r="L36" s="143" t="s">
        <v>5287</v>
      </c>
      <c r="M36" s="142">
        <v>45230</v>
      </c>
      <c r="N36" s="143" t="s">
        <v>5289</v>
      </c>
      <c r="O36" s="322" t="s">
        <v>5291</v>
      </c>
      <c r="P36" s="95"/>
      <c r="R36" s="86" t="str">
        <f t="shared" si="5"/>
        <v>323</v>
      </c>
      <c r="S36" s="86" t="str">
        <f t="shared" si="6"/>
        <v>32</v>
      </c>
      <c r="T36" s="86" t="str">
        <f t="shared" si="7"/>
        <v>OV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51</v>
      </c>
      <c r="B37" s="91" t="str">
        <f t="shared" si="1"/>
        <v>Pomoći EU</v>
      </c>
      <c r="C37" s="96">
        <v>4221</v>
      </c>
      <c r="D37" s="91" t="str">
        <f t="shared" si="2"/>
        <v>Uredska oprema i namještaj</v>
      </c>
      <c r="E37" s="129" t="s">
        <v>699</v>
      </c>
      <c r="F37" s="91" t="str">
        <f t="shared" si="3"/>
        <v>NOVI PODPROJEKT</v>
      </c>
      <c r="G37" s="91" t="str">
        <f t="shared" si="4"/>
        <v>NOVI PODPROJEKT</v>
      </c>
      <c r="H37" s="128"/>
      <c r="I37" s="128">
        <v>4000</v>
      </c>
      <c r="J37" s="128"/>
      <c r="K37" s="143" t="s">
        <v>5286</v>
      </c>
      <c r="L37" s="143" t="s">
        <v>5287</v>
      </c>
      <c r="M37" s="142">
        <v>45230</v>
      </c>
      <c r="N37" s="143" t="s">
        <v>5289</v>
      </c>
      <c r="O37" s="322" t="s">
        <v>5291</v>
      </c>
      <c r="P37" s="95"/>
      <c r="R37" s="86" t="str">
        <f t="shared" si="5"/>
        <v>422</v>
      </c>
      <c r="S37" s="86" t="str">
        <f t="shared" si="6"/>
        <v>42</v>
      </c>
      <c r="T37" s="86" t="str">
        <f t="shared" si="7"/>
        <v>OV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52</v>
      </c>
      <c r="B38" s="91" t="str">
        <f t="shared" si="1"/>
        <v>Ostale pomoći</v>
      </c>
      <c r="C38" s="96">
        <v>3111</v>
      </c>
      <c r="D38" s="91" t="str">
        <f t="shared" si="2"/>
        <v>Plaće za redovan rad</v>
      </c>
      <c r="E38" s="129" t="s">
        <v>699</v>
      </c>
      <c r="F38" s="91" t="str">
        <f t="shared" si="3"/>
        <v>NOVI PODPROJEKT</v>
      </c>
      <c r="G38" s="91" t="str">
        <f t="shared" si="4"/>
        <v>NOVI PODPROJEKT</v>
      </c>
      <c r="H38" s="128">
        <v>2217</v>
      </c>
      <c r="I38" s="128"/>
      <c r="J38" s="128"/>
      <c r="K38" s="352" t="s">
        <v>5293</v>
      </c>
      <c r="L38" s="353">
        <v>43952</v>
      </c>
      <c r="M38" s="353">
        <v>44105</v>
      </c>
      <c r="N38" s="143" t="s">
        <v>5294</v>
      </c>
      <c r="O38" s="354" t="s">
        <v>5295</v>
      </c>
      <c r="P38" s="95"/>
      <c r="R38" s="86" t="str">
        <f t="shared" si="5"/>
        <v>311</v>
      </c>
      <c r="S38" s="86" t="str">
        <f t="shared" si="6"/>
        <v>31</v>
      </c>
      <c r="T38" s="86" t="str">
        <f t="shared" si="7"/>
        <v>OV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52</v>
      </c>
      <c r="B39" s="91" t="str">
        <f t="shared" si="1"/>
        <v>Ostale pomoći</v>
      </c>
      <c r="C39" s="96">
        <v>3132</v>
      </c>
      <c r="D39" s="91" t="str">
        <f t="shared" si="2"/>
        <v>Doprinosi za obvezno zdravstveno osiguranje</v>
      </c>
      <c r="E39" s="129" t="s">
        <v>699</v>
      </c>
      <c r="F39" s="91" t="str">
        <f t="shared" si="3"/>
        <v>NOVI PODPROJEKT</v>
      </c>
      <c r="G39" s="91" t="str">
        <f t="shared" si="4"/>
        <v>NOVI PODPROJEKT</v>
      </c>
      <c r="H39" s="128">
        <v>366</v>
      </c>
      <c r="I39" s="128"/>
      <c r="J39" s="128"/>
      <c r="K39" s="352" t="s">
        <v>5293</v>
      </c>
      <c r="L39" s="353">
        <v>43952</v>
      </c>
      <c r="M39" s="353">
        <v>44105</v>
      </c>
      <c r="N39" s="143" t="s">
        <v>5294</v>
      </c>
      <c r="O39" s="354" t="s">
        <v>5295</v>
      </c>
      <c r="P39" s="95"/>
      <c r="R39" s="86" t="str">
        <f t="shared" si="5"/>
        <v>313</v>
      </c>
      <c r="S39" s="86" t="str">
        <f t="shared" si="6"/>
        <v>31</v>
      </c>
      <c r="T39" s="86" t="str">
        <f t="shared" si="7"/>
        <v>OV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I24" sqref="I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</row>
    <row r="2" spans="1:29" ht="21" customHeight="1">
      <c r="B2" s="369" t="s">
        <v>5265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579484</v>
      </c>
      <c r="E5" s="3"/>
      <c r="F5" s="3"/>
      <c r="G5" s="3">
        <v>358352</v>
      </c>
      <c r="H5" s="3"/>
      <c r="I5" s="3">
        <v>199084</v>
      </c>
      <c r="J5" s="3">
        <v>22048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3783184</v>
      </c>
      <c r="E6" s="12">
        <f>+'A.1 PRIHODI'!E8</f>
        <v>2763951</v>
      </c>
      <c r="F6" s="12">
        <f>+'A.1 PRIHODI'!F8</f>
        <v>0</v>
      </c>
      <c r="G6" s="12">
        <f>+'A.1 PRIHODI'!G8</f>
        <v>266000</v>
      </c>
      <c r="H6" s="12">
        <f>+'A.1 PRIHODI'!H8</f>
        <v>0</v>
      </c>
      <c r="I6" s="12">
        <f>+'A.1 PRIHODI'!I8+'B. RAČUN FIN'!I6</f>
        <v>409578</v>
      </c>
      <c r="J6" s="12">
        <f>+'A.1 PRIHODI'!J8</f>
        <v>19409</v>
      </c>
      <c r="K6" s="12">
        <f>+'A.1 PRIHODI'!K8</f>
        <v>254963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69283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-557436</v>
      </c>
      <c r="E7" s="197"/>
      <c r="F7" s="197"/>
      <c r="G7" s="197">
        <v>-358352</v>
      </c>
      <c r="H7" s="197"/>
      <c r="I7" s="197">
        <v>-199084</v>
      </c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3805232</v>
      </c>
      <c r="E8" s="12">
        <f>+E5+E6+E7</f>
        <v>2763951</v>
      </c>
      <c r="F8" s="12">
        <f t="shared" ref="F8:W8" si="1">+F5+F6+F7</f>
        <v>0</v>
      </c>
      <c r="G8" s="12">
        <f t="shared" si="1"/>
        <v>266000</v>
      </c>
      <c r="H8" s="12">
        <f t="shared" si="1"/>
        <v>0</v>
      </c>
      <c r="I8" s="12">
        <f t="shared" si="1"/>
        <v>409578</v>
      </c>
      <c r="J8" s="12">
        <f t="shared" si="1"/>
        <v>41457</v>
      </c>
      <c r="K8" s="12">
        <f t="shared" si="1"/>
        <v>254963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69283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3805232</v>
      </c>
      <c r="E9" s="82">
        <f>+'A.2 RASHODI'!E4+'B. RAČUN FIN'!E11</f>
        <v>2763951</v>
      </c>
      <c r="F9" s="82">
        <f>+'A.2 RASHODI'!F4+'B. RAČUN FIN'!F11</f>
        <v>0</v>
      </c>
      <c r="G9" s="82">
        <f>+'A.2 RASHODI'!G4+'B. RAČUN FIN'!G11</f>
        <v>266000</v>
      </c>
      <c r="H9" s="82">
        <f>+'A.2 RASHODI'!H4+'B. RAČUN FIN'!H11</f>
        <v>0</v>
      </c>
      <c r="I9" s="82">
        <f>+'A.2 RASHODI'!I4+'B. RAČUN FIN'!I11</f>
        <v>409578</v>
      </c>
      <c r="J9" s="82">
        <f>+'A.2 RASHODI'!J4+'B. RAČUN FIN'!J11</f>
        <v>41457</v>
      </c>
      <c r="K9" s="82">
        <f>+'A.2 RASHODI'!K4+'B. RAČUN FIN'!K11</f>
        <v>254963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69283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557436</v>
      </c>
      <c r="E13" s="131">
        <f t="shared" ref="E13:W13" si="4">-E7</f>
        <v>0</v>
      </c>
      <c r="F13" s="131">
        <f t="shared" si="4"/>
        <v>0</v>
      </c>
      <c r="G13" s="131">
        <f t="shared" si="4"/>
        <v>358352</v>
      </c>
      <c r="H13" s="131">
        <f t="shared" si="4"/>
        <v>0</v>
      </c>
      <c r="I13" s="131">
        <f t="shared" si="4"/>
        <v>199084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3641412</v>
      </c>
      <c r="E14" s="12">
        <f>+'A.1 PRIHODI'!E22</f>
        <v>2775947</v>
      </c>
      <c r="F14" s="12">
        <f>+'A.1 PRIHODI'!F22</f>
        <v>0</v>
      </c>
      <c r="G14" s="12">
        <f>+'A.1 PRIHODI'!G22</f>
        <v>270000</v>
      </c>
      <c r="H14" s="12">
        <f>+'A.1 PRIHODI'!H22</f>
        <v>0</v>
      </c>
      <c r="I14" s="12">
        <f>+'A.1 PRIHODI'!I22+'B. RAČUN FIN'!I17</f>
        <v>417890</v>
      </c>
      <c r="J14" s="12">
        <f>+'A.1 PRIHODI'!J22</f>
        <v>28802</v>
      </c>
      <c r="K14" s="12">
        <f>+'A.1 PRIHODI'!K22</f>
        <v>148773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-557436</v>
      </c>
      <c r="E15" s="65"/>
      <c r="F15" s="65"/>
      <c r="G15" s="65">
        <v>-358352</v>
      </c>
      <c r="H15" s="65"/>
      <c r="I15" s="65">
        <v>-199084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3641412</v>
      </c>
      <c r="E16" s="12">
        <f>+E13+E14+E15</f>
        <v>2775947</v>
      </c>
      <c r="F16" s="12">
        <f t="shared" ref="F16:W16" si="5">+F13+F14+F15</f>
        <v>0</v>
      </c>
      <c r="G16" s="12">
        <f t="shared" si="5"/>
        <v>270000</v>
      </c>
      <c r="H16" s="12">
        <f t="shared" si="5"/>
        <v>0</v>
      </c>
      <c r="I16" s="12">
        <f t="shared" si="5"/>
        <v>417890</v>
      </c>
      <c r="J16" s="12">
        <f t="shared" si="5"/>
        <v>28802</v>
      </c>
      <c r="K16" s="12">
        <f t="shared" si="5"/>
        <v>148773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3641412</v>
      </c>
      <c r="E17" s="82">
        <f>+'A.2 RASHODI'!E21+'B. RAČUN FIN'!E22</f>
        <v>2775947</v>
      </c>
      <c r="F17" s="82">
        <f>+'A.2 RASHODI'!F21+'B. RAČUN FIN'!F22</f>
        <v>0</v>
      </c>
      <c r="G17" s="82">
        <f>+'A.2 RASHODI'!G21+'B. RAČUN FIN'!G22</f>
        <v>270000</v>
      </c>
      <c r="H17" s="82">
        <f>+'A.2 RASHODI'!H21+'B. RAČUN FIN'!H22</f>
        <v>0</v>
      </c>
      <c r="I17" s="82">
        <f>+'A.2 RASHODI'!I21+'B. RAČUN FIN'!I22</f>
        <v>417890</v>
      </c>
      <c r="J17" s="82">
        <f>+'A.2 RASHODI'!J21+'B. RAČUN FIN'!J22</f>
        <v>28802</v>
      </c>
      <c r="K17" s="82">
        <f>+'A.2 RASHODI'!K21+'B. RAČUN FIN'!K22</f>
        <v>148773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557436</v>
      </c>
      <c r="E21" s="131">
        <f t="shared" ref="E21:W21" si="8">-E15</f>
        <v>0</v>
      </c>
      <c r="F21" s="131">
        <f t="shared" si="8"/>
        <v>0</v>
      </c>
      <c r="G21" s="131">
        <f t="shared" si="8"/>
        <v>358352</v>
      </c>
      <c r="H21" s="131">
        <f t="shared" si="8"/>
        <v>0</v>
      </c>
      <c r="I21" s="131">
        <f t="shared" si="8"/>
        <v>199084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3571484</v>
      </c>
      <c r="E22" s="12">
        <f>+'A.1 PRIHODI'!E36</f>
        <v>2787999</v>
      </c>
      <c r="F22" s="12">
        <f>+'A.1 PRIHODI'!F36</f>
        <v>0</v>
      </c>
      <c r="G22" s="12">
        <f>+'A.1 PRIHODI'!G36</f>
        <v>275000</v>
      </c>
      <c r="H22" s="12">
        <f>+'A.1 PRIHODI'!H36</f>
        <v>0</v>
      </c>
      <c r="I22" s="12">
        <f>+'A.1 PRIHODI'!I36+'B. RAČUN FIN'!I28</f>
        <v>418470</v>
      </c>
      <c r="J22" s="12">
        <f>+'A.1 PRIHODI'!J36</f>
        <v>0</v>
      </c>
      <c r="K22" s="12">
        <f>+'A.1 PRIHODI'!K36</f>
        <v>90015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-557436</v>
      </c>
      <c r="E23" s="65"/>
      <c r="F23" s="65"/>
      <c r="G23" s="65">
        <v>-358352</v>
      </c>
      <c r="H23" s="65"/>
      <c r="I23" s="65">
        <v>-199084</v>
      </c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3571484</v>
      </c>
      <c r="E24" s="12">
        <f>+E21+E22+E23</f>
        <v>2787999</v>
      </c>
      <c r="F24" s="12">
        <f t="shared" ref="F24:W24" si="9">+F21+F22+F23</f>
        <v>0</v>
      </c>
      <c r="G24" s="12">
        <f t="shared" si="9"/>
        <v>275000</v>
      </c>
      <c r="H24" s="12">
        <f t="shared" si="9"/>
        <v>0</v>
      </c>
      <c r="I24" s="12">
        <f t="shared" si="9"/>
        <v>418470</v>
      </c>
      <c r="J24" s="12">
        <f t="shared" si="9"/>
        <v>0</v>
      </c>
      <c r="K24" s="12">
        <f t="shared" si="9"/>
        <v>90015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3571484</v>
      </c>
      <c r="E25" s="82">
        <f>+'A.2 RASHODI'!E38+'B. RAČUN FIN'!E33</f>
        <v>2787999</v>
      </c>
      <c r="F25" s="82">
        <f>+'A.2 RASHODI'!F38+'B. RAČUN FIN'!F33</f>
        <v>0</v>
      </c>
      <c r="G25" s="82">
        <f>+'A.2 RASHODI'!G38+'B. RAČUN FIN'!G33</f>
        <v>275000</v>
      </c>
      <c r="H25" s="82">
        <f>+'A.2 RASHODI'!H38+'B. RAČUN FIN'!H33</f>
        <v>0</v>
      </c>
      <c r="I25" s="82">
        <f>+'A.2 RASHODI'!I38+'B. RAČUN FIN'!I33</f>
        <v>418470</v>
      </c>
      <c r="J25" s="82">
        <f>+'A.2 RASHODI'!J38+'B. RAČUN FIN'!J33</f>
        <v>0</v>
      </c>
      <c r="K25" s="82">
        <f>+'A.2 RASHODI'!K38+'B. RAČUN FIN'!K33</f>
        <v>90015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9" t="s">
        <v>5087</v>
      </c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</row>
    <row r="2" spans="1:22" ht="15.6" customHeight="1"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</row>
    <row r="3" spans="1:22" ht="15.6" customHeight="1">
      <c r="B3" s="369" t="s">
        <v>5088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</row>
    <row r="4" spans="1:22" ht="15.6" customHeight="1"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</row>
    <row r="5" spans="1:22" ht="15.6" customHeight="1">
      <c r="B5" s="369" t="s">
        <v>5112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3783184</v>
      </c>
      <c r="E8" s="69">
        <f>+E19+E16</f>
        <v>2763951</v>
      </c>
      <c r="F8" s="69">
        <f>+F19+F16</f>
        <v>0</v>
      </c>
      <c r="G8" s="69">
        <f>+G19+G16</f>
        <v>266000</v>
      </c>
      <c r="H8" s="69">
        <f t="shared" ref="H8:V8" si="0">+H19+H16</f>
        <v>0</v>
      </c>
      <c r="I8" s="69">
        <f t="shared" si="0"/>
        <v>409578</v>
      </c>
      <c r="J8" s="69">
        <f>+J19+J16</f>
        <v>19409</v>
      </c>
      <c r="K8" s="69">
        <f t="shared" si="0"/>
        <v>254963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69283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274372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19409</v>
      </c>
      <c r="K10" s="132">
        <f>SUMIFS('Unos prihoda i primitaka'!$G$3:$G$501,'Unos prihoda i primitaka'!$C$3:$C$501,"=52",'Unos prihoda i primitaka'!$L$3:$L$501,"=63")</f>
        <v>254963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409578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409578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335283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266000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69283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2763951</v>
      </c>
      <c r="E14" s="132">
        <f>SUMIFS('Unos prihoda i primitaka'!$G$3:$G$501,'Unos prihoda i primitaka'!$C$3:$C$501,"=11",'Unos prihoda i primitaka'!$L$3:$L$501,"=67")</f>
        <v>2763951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3783184</v>
      </c>
      <c r="E16" s="4">
        <f t="shared" ref="E16:V16" si="2">SUM(E9:E15)</f>
        <v>2763951</v>
      </c>
      <c r="F16" s="4">
        <f t="shared" si="2"/>
        <v>0</v>
      </c>
      <c r="G16" s="4">
        <f t="shared" si="2"/>
        <v>266000</v>
      </c>
      <c r="H16" s="4">
        <f t="shared" si="2"/>
        <v>0</v>
      </c>
      <c r="I16" s="4">
        <f t="shared" si="2"/>
        <v>409578</v>
      </c>
      <c r="J16" s="4">
        <f t="shared" si="2"/>
        <v>19409</v>
      </c>
      <c r="K16" s="4">
        <f t="shared" si="2"/>
        <v>254963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69283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3641412</v>
      </c>
      <c r="E22" s="69">
        <f t="shared" ref="E22:V22" si="4">+E33+E30</f>
        <v>2775947</v>
      </c>
      <c r="F22" s="69">
        <f t="shared" si="4"/>
        <v>0</v>
      </c>
      <c r="G22" s="69">
        <f t="shared" si="4"/>
        <v>270000</v>
      </c>
      <c r="H22" s="69">
        <f t="shared" si="4"/>
        <v>0</v>
      </c>
      <c r="I22" s="69">
        <f t="shared" si="4"/>
        <v>417890</v>
      </c>
      <c r="J22" s="69">
        <f t="shared" si="4"/>
        <v>28802</v>
      </c>
      <c r="K22" s="69">
        <f t="shared" si="4"/>
        <v>148773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177575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28802</v>
      </c>
      <c r="K24" s="132">
        <f>SUMIFS('Unos prihoda i primitaka'!$H$3:$H$501,'Unos prihoda i primitaka'!$C$3:$C$501,"=52",'Unos prihoda i primitaka'!$L$3:$L$501,"=63")</f>
        <v>148773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417890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417890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270000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270000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2775947</v>
      </c>
      <c r="E28" s="132">
        <f>SUMIFS('Unos prihoda i primitaka'!$H$3:$H$501,'Unos prihoda i primitaka'!$C$3:$C$501,"=11",'Unos prihoda i primitaka'!$L$3:$L$501,"=67")</f>
        <v>2775947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3641412</v>
      </c>
      <c r="E30" s="4">
        <f t="shared" ref="E30:V30" si="6">SUM(E23:E29)</f>
        <v>2775947</v>
      </c>
      <c r="F30" s="4">
        <f t="shared" si="6"/>
        <v>0</v>
      </c>
      <c r="G30" s="4">
        <f t="shared" si="6"/>
        <v>270000</v>
      </c>
      <c r="H30" s="4">
        <f t="shared" si="6"/>
        <v>0</v>
      </c>
      <c r="I30" s="4">
        <f t="shared" si="6"/>
        <v>417890</v>
      </c>
      <c r="J30" s="4">
        <f t="shared" si="6"/>
        <v>28802</v>
      </c>
      <c r="K30" s="4">
        <f t="shared" si="6"/>
        <v>148773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3571484</v>
      </c>
      <c r="E36" s="69">
        <f t="shared" ref="E36:V36" si="9">+E47+E44</f>
        <v>2787999</v>
      </c>
      <c r="F36" s="69">
        <f t="shared" si="9"/>
        <v>0</v>
      </c>
      <c r="G36" s="69">
        <f t="shared" si="9"/>
        <v>275000</v>
      </c>
      <c r="H36" s="69">
        <f t="shared" si="9"/>
        <v>0</v>
      </c>
      <c r="I36" s="69">
        <f t="shared" si="9"/>
        <v>418470</v>
      </c>
      <c r="J36" s="69">
        <f t="shared" si="9"/>
        <v>0</v>
      </c>
      <c r="K36" s="69">
        <f t="shared" si="9"/>
        <v>90015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90015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90015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418470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418470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275000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275000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2787999</v>
      </c>
      <c r="E42" s="132">
        <f>SUMIFS('Unos prihoda i primitaka'!$I$3:$I$501,'Unos prihoda i primitaka'!$C$3:$C$501,"=11",'Unos prihoda i primitaka'!$L$3:$L$501,"=67")</f>
        <v>2787999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3571484</v>
      </c>
      <c r="E44" s="4">
        <f t="shared" ref="E44:V44" si="10">SUM(E37:E43)</f>
        <v>2787999</v>
      </c>
      <c r="F44" s="4">
        <f t="shared" si="10"/>
        <v>0</v>
      </c>
      <c r="G44" s="4">
        <f t="shared" si="10"/>
        <v>275000</v>
      </c>
      <c r="H44" s="4">
        <f t="shared" si="10"/>
        <v>0</v>
      </c>
      <c r="I44" s="4">
        <f t="shared" si="10"/>
        <v>418470</v>
      </c>
      <c r="J44" s="4">
        <f t="shared" si="10"/>
        <v>0</v>
      </c>
      <c r="K44" s="4">
        <f t="shared" si="10"/>
        <v>90015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4" sqref="E4:W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9" t="s">
        <v>5114</v>
      </c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3805232</v>
      </c>
      <c r="E4" s="70">
        <f>E5+E13</f>
        <v>2763951</v>
      </c>
      <c r="F4" s="70">
        <f t="shared" ref="F4:W4" si="0">F5+F13</f>
        <v>0</v>
      </c>
      <c r="G4" s="70">
        <f t="shared" si="0"/>
        <v>266000</v>
      </c>
      <c r="H4" s="70">
        <f t="shared" si="0"/>
        <v>0</v>
      </c>
      <c r="I4" s="70">
        <f t="shared" si="0"/>
        <v>409578</v>
      </c>
      <c r="J4" s="70">
        <f t="shared" si="0"/>
        <v>41457</v>
      </c>
      <c r="K4" s="70">
        <f>K5+K13</f>
        <v>254963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69283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3745165</v>
      </c>
      <c r="E5" s="78">
        <f t="shared" ref="E5:G5" si="2">SUM(E6:E12)</f>
        <v>2749978</v>
      </c>
      <c r="F5" s="78">
        <f t="shared" si="2"/>
        <v>0</v>
      </c>
      <c r="G5" s="78">
        <f t="shared" si="2"/>
        <v>258037</v>
      </c>
      <c r="H5" s="78">
        <f>SUM(H6:H12)</f>
        <v>0</v>
      </c>
      <c r="I5" s="78">
        <f t="shared" ref="I5:K5" si="3">SUM(I6:I12)</f>
        <v>386270</v>
      </c>
      <c r="J5" s="78">
        <f t="shared" si="3"/>
        <v>35134</v>
      </c>
      <c r="K5" s="78">
        <f t="shared" si="3"/>
        <v>246463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69283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2871983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2475746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69812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62546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26795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188684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48400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839663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267228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180245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311162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8339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51806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20883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8066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7004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1062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19480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7980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11500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5973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5973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60067</v>
      </c>
      <c r="E13" s="79">
        <f t="shared" ref="E13:G13" si="6">SUM(E14:E18)</f>
        <v>13973</v>
      </c>
      <c r="F13" s="79">
        <f t="shared" si="6"/>
        <v>0</v>
      </c>
      <c r="G13" s="79">
        <f t="shared" si="6"/>
        <v>7963</v>
      </c>
      <c r="H13" s="79">
        <f>SUM(H14:H18)</f>
        <v>0</v>
      </c>
      <c r="I13" s="79">
        <f t="shared" ref="I13:K13" si="7">SUM(I14:I18)</f>
        <v>23308</v>
      </c>
      <c r="J13" s="79">
        <f t="shared" si="7"/>
        <v>6323</v>
      </c>
      <c r="K13" s="79">
        <f t="shared" si="7"/>
        <v>8500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6782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4128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2654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53285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9845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5309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23308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6323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8500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3641412</v>
      </c>
      <c r="E21" s="70">
        <f>+E22+E30</f>
        <v>2775947</v>
      </c>
      <c r="F21" s="70">
        <f t="shared" ref="F21:W21" si="11">+F22+F30</f>
        <v>0</v>
      </c>
      <c r="G21" s="70">
        <f t="shared" si="11"/>
        <v>270000</v>
      </c>
      <c r="H21" s="70">
        <f t="shared" si="11"/>
        <v>0</v>
      </c>
      <c r="I21" s="70">
        <f t="shared" si="11"/>
        <v>417890</v>
      </c>
      <c r="J21" s="70">
        <f t="shared" si="11"/>
        <v>28802</v>
      </c>
      <c r="K21" s="70">
        <f t="shared" si="11"/>
        <v>148773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3567839</v>
      </c>
      <c r="E22" s="78">
        <f t="shared" ref="E22:W22" si="12">SUM(E23:E29)</f>
        <v>2761974</v>
      </c>
      <c r="F22" s="78">
        <f t="shared" si="12"/>
        <v>0</v>
      </c>
      <c r="G22" s="78">
        <f t="shared" si="12"/>
        <v>261500</v>
      </c>
      <c r="H22" s="78">
        <f>SUM(H23:H29)</f>
        <v>0</v>
      </c>
      <c r="I22" s="78">
        <f t="shared" si="12"/>
        <v>394490</v>
      </c>
      <c r="J22" s="78">
        <f t="shared" si="12"/>
        <v>9602</v>
      </c>
      <c r="K22" s="78">
        <f t="shared" si="12"/>
        <v>140273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2746933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2487742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72075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63610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123506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793002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267228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181325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318080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9602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16767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8104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7004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1100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19800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8100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11700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73573</v>
      </c>
      <c r="E30" s="79">
        <f t="shared" ref="E30:G30" si="13">SUM(E31:E35)</f>
        <v>13973</v>
      </c>
      <c r="F30" s="79">
        <f t="shared" si="13"/>
        <v>0</v>
      </c>
      <c r="G30" s="79">
        <f t="shared" si="13"/>
        <v>8500</v>
      </c>
      <c r="H30" s="79">
        <f>SUM(H31:H35)</f>
        <v>0</v>
      </c>
      <c r="I30" s="79">
        <f t="shared" ref="I30:K30" si="14">SUM(I31:I35)</f>
        <v>23400</v>
      </c>
      <c r="J30" s="79">
        <f t="shared" si="14"/>
        <v>19200</v>
      </c>
      <c r="K30" s="79">
        <f t="shared" si="14"/>
        <v>8500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7128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4128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3000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66445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9845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5500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23400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19200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8500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3571484</v>
      </c>
      <c r="E38" s="70">
        <f>E39+E47</f>
        <v>2787999</v>
      </c>
      <c r="F38" s="70">
        <f t="shared" ref="F38:W38" si="18">F39+F47</f>
        <v>0</v>
      </c>
      <c r="G38" s="70">
        <f t="shared" si="18"/>
        <v>275000</v>
      </c>
      <c r="H38" s="70">
        <f t="shared" si="18"/>
        <v>0</v>
      </c>
      <c r="I38" s="70">
        <f t="shared" si="18"/>
        <v>418470</v>
      </c>
      <c r="J38" s="70">
        <f t="shared" si="18"/>
        <v>0</v>
      </c>
      <c r="K38" s="70">
        <f t="shared" si="18"/>
        <v>90015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3514611</v>
      </c>
      <c r="E39" s="78">
        <f t="shared" ref="E39:G39" si="19">SUM(E40:E46)</f>
        <v>2774026</v>
      </c>
      <c r="F39" s="78">
        <f t="shared" si="19"/>
        <v>0</v>
      </c>
      <c r="G39" s="78">
        <f t="shared" si="19"/>
        <v>264000</v>
      </c>
      <c r="H39" s="78">
        <f>SUM(H40:H46)</f>
        <v>0</v>
      </c>
      <c r="I39" s="78">
        <f t="shared" ref="I39:K39" si="20">SUM(I40:I46)</f>
        <v>395070</v>
      </c>
      <c r="J39" s="78">
        <f t="shared" si="20"/>
        <v>0</v>
      </c>
      <c r="K39" s="78">
        <f t="shared" si="20"/>
        <v>81515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2704838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2499794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72075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64190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68779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781619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267228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183675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317980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12736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8104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7004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1100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20050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8250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11800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56873</v>
      </c>
      <c r="E47" s="79">
        <f t="shared" ref="E47:G47" si="23">SUM(E48:E52)</f>
        <v>13973</v>
      </c>
      <c r="F47" s="79">
        <f t="shared" si="23"/>
        <v>0</v>
      </c>
      <c r="G47" s="79">
        <f t="shared" si="23"/>
        <v>11000</v>
      </c>
      <c r="H47" s="79">
        <f>SUM(H48:H52)</f>
        <v>0</v>
      </c>
      <c r="I47" s="79">
        <f t="shared" ref="I47:K47" si="24">SUM(I48:I52)</f>
        <v>23400</v>
      </c>
      <c r="J47" s="79">
        <f t="shared" si="24"/>
        <v>0</v>
      </c>
      <c r="K47" s="79">
        <f t="shared" si="24"/>
        <v>8500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7128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4128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3000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49745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9845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8000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23400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8500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9" t="s">
        <v>5116</v>
      </c>
      <c r="B1" s="369"/>
      <c r="C1" s="369"/>
      <c r="D1" s="369"/>
      <c r="E1" s="369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3805232</v>
      </c>
      <c r="D5" s="339">
        <f t="shared" ref="D5:E5" si="0">+D6+D9+D11+D14+D25+D28+D30</f>
        <v>3641412</v>
      </c>
      <c r="E5" s="339">
        <f t="shared" si="0"/>
        <v>3571484</v>
      </c>
    </row>
    <row r="6" spans="1:193">
      <c r="A6" s="312">
        <v>1</v>
      </c>
      <c r="B6" s="67" t="s">
        <v>5131</v>
      </c>
      <c r="C6" s="338">
        <f>+C7+C8</f>
        <v>2763951</v>
      </c>
      <c r="D6" s="338">
        <f t="shared" ref="D6:E6" si="1">+D7+D8</f>
        <v>2775947</v>
      </c>
      <c r="E6" s="338">
        <f t="shared" si="1"/>
        <v>2787999</v>
      </c>
    </row>
    <row r="7" spans="1:193">
      <c r="A7" s="309">
        <v>11</v>
      </c>
      <c r="B7" s="48" t="s">
        <v>5118</v>
      </c>
      <c r="C7" s="337">
        <f>+'A.2 RASHODI'!E4</f>
        <v>2763951</v>
      </c>
      <c r="D7" s="337">
        <f>+'A.2 RASHODI'!E21</f>
        <v>2775947</v>
      </c>
      <c r="E7" s="337">
        <f>+'A.2 RASHODI'!E38</f>
        <v>2787999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266000</v>
      </c>
      <c r="D9" s="338">
        <f t="shared" ref="D9:E9" si="2">+D10</f>
        <v>270000</v>
      </c>
      <c r="E9" s="338">
        <f t="shared" si="2"/>
        <v>275000</v>
      </c>
    </row>
    <row r="10" spans="1:193">
      <c r="A10" s="309">
        <v>31</v>
      </c>
      <c r="B10" s="48" t="s">
        <v>5119</v>
      </c>
      <c r="C10" s="337">
        <f>+'A.2 RASHODI'!G4</f>
        <v>266000</v>
      </c>
      <c r="D10" s="337">
        <f>+'A.2 RASHODI'!G21</f>
        <v>270000</v>
      </c>
      <c r="E10" s="337">
        <f>+'A.2 RASHODI'!G38</f>
        <v>275000</v>
      </c>
    </row>
    <row r="11" spans="1:193">
      <c r="A11" s="312">
        <v>4</v>
      </c>
      <c r="B11" s="67" t="s">
        <v>5133</v>
      </c>
      <c r="C11" s="338">
        <f>+C12+C13</f>
        <v>409578</v>
      </c>
      <c r="D11" s="338">
        <f t="shared" ref="D11:E11" si="3">+D12+D13</f>
        <v>417890</v>
      </c>
      <c r="E11" s="338">
        <f t="shared" si="3"/>
        <v>418470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409578</v>
      </c>
      <c r="D13" s="337">
        <f>+'A.2 RASHODI'!I21</f>
        <v>417890</v>
      </c>
      <c r="E13" s="337">
        <f>+'A.2 RASHODI'!I38</f>
        <v>418470</v>
      </c>
    </row>
    <row r="14" spans="1:193">
      <c r="A14" s="312">
        <v>5</v>
      </c>
      <c r="B14" s="67" t="s">
        <v>5134</v>
      </c>
      <c r="C14" s="338">
        <f>SUM(C15:C24)</f>
        <v>296420</v>
      </c>
      <c r="D14" s="338">
        <f t="shared" ref="D14:E14" si="4">SUM(D15:D24)</f>
        <v>177575</v>
      </c>
      <c r="E14" s="338">
        <f t="shared" si="4"/>
        <v>90015</v>
      </c>
    </row>
    <row r="15" spans="1:193">
      <c r="A15" s="309">
        <v>51</v>
      </c>
      <c r="B15" s="48" t="s">
        <v>5122</v>
      </c>
      <c r="C15" s="337">
        <f>+'A.2 RASHODI'!J4</f>
        <v>41457</v>
      </c>
      <c r="D15" s="337">
        <f>+'A.2 RASHODI'!J21</f>
        <v>28802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254963</v>
      </c>
      <c r="D16" s="337">
        <f>+'A.2 RASHODI'!K21</f>
        <v>148773</v>
      </c>
      <c r="E16" s="337">
        <f>+'A.2 RASHODI'!K38</f>
        <v>90015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69283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69283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9" t="s">
        <v>5141</v>
      </c>
      <c r="B1" s="369"/>
      <c r="C1" s="369"/>
      <c r="D1" s="369"/>
      <c r="E1" s="369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3783240</v>
      </c>
      <c r="D5" s="70">
        <f t="shared" ref="D5:E5" si="0">+D6+D15+D21+D28+D38+D45+D52+D59+D66+D75</f>
        <v>3635447</v>
      </c>
      <c r="E5" s="70">
        <f t="shared" si="0"/>
        <v>3571484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3783240</v>
      </c>
      <c r="D66" s="345">
        <f>SUM(D67:D74)</f>
        <v>3635447</v>
      </c>
      <c r="E66" s="345">
        <f>SUM(E67:E74)</f>
        <v>3571484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3783240</v>
      </c>
      <c r="D70" s="337">
        <f>SUMIF('Unos rashoda i izdataka'!$R$3:$R$501,'A.4 RASHODI FUNK'!$A70,'Unos rashoda i izdataka'!$K$3:$K$501)+SUMIF('Unos rashoda P4'!$T$3:$T$501,'A.4 RASHODI FUNK'!$A70,'Unos rashoda P4'!$I$3:$I$501)</f>
        <v>3635447</v>
      </c>
      <c r="E70" s="337">
        <f>SUMIF('Unos rashoda i izdataka'!$R$3:$R$501,'A.4 RASHODI FUNK'!$A70,'Unos rashoda i izdataka'!$L$3:$L$501)+SUMIF('Unos rashoda P4'!$T$3:$T$501,'A.4 RASHODI FUNK'!$A70,'Unos rashoda P4'!$J$3:$J$501)</f>
        <v>3571484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Nataša Ilić - Huserik</cp:lastModifiedBy>
  <cp:lastPrinted>2022-09-18T21:57:43Z</cp:lastPrinted>
  <dcterms:created xsi:type="dcterms:W3CDTF">2018-09-10T07:36:17Z</dcterms:created>
  <dcterms:modified xsi:type="dcterms:W3CDTF">2022-12-08T10:36:23Z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