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nilic\Documents\"/>
    </mc:Choice>
  </mc:AlternateContent>
  <xr:revisionPtr revIDLastSave="0" documentId="13_ncr:1_{45436177-7A01-4983-9BD4-8892B6205C03}" xr6:coauthVersionLast="36" xr6:coauthVersionMax="36" xr10:uidLastSave="{00000000-0000-0000-0000-000000000000}"/>
  <bookViews>
    <workbookView xWindow="0" yWindow="0" windowWidth="19200" windowHeight="6350" activeTab="2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  <sheet name="Realizacija po izvorima financi" sheetId="11" r:id="rId8"/>
  </sheets>
  <definedNames>
    <definedName name="_xlnm._FilterDatabase" localSheetId="1" hidden="1">' Račun prihoda i rashoda'!$F$1:$F$113</definedName>
    <definedName name="_xlnm._FilterDatabase" localSheetId="6" hidden="1">'POSEBNI DIO'!$E$1:$E$341</definedName>
    <definedName name="_xlnm._FilterDatabase" localSheetId="2" hidden="1">'Rashodi prema izvorima finan'!$B$1:$B$304</definedName>
    <definedName name="_xlnm.Print_Area" localSheetId="1">' Račun prihoda i rashoda'!$B$1:$I$101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5" l="1"/>
  <c r="G35" i="5"/>
  <c r="D35" i="5"/>
  <c r="E35" i="5"/>
  <c r="F35" i="5"/>
  <c r="C35" i="5"/>
  <c r="R26" i="11" l="1"/>
  <c r="K22" i="11"/>
  <c r="K21" i="11"/>
  <c r="K16" i="11"/>
  <c r="H26" i="11"/>
  <c r="J11" i="3"/>
  <c r="H21" i="11"/>
  <c r="H17" i="11"/>
  <c r="P19" i="11" l="1"/>
  <c r="Q26" i="11"/>
  <c r="N25" i="11"/>
  <c r="R25" i="11" s="1"/>
  <c r="N24" i="11"/>
  <c r="R24" i="11" s="1"/>
  <c r="N23" i="11"/>
  <c r="R23" i="11" s="1"/>
  <c r="N22" i="11"/>
  <c r="M22" i="11"/>
  <c r="J22" i="11"/>
  <c r="N21" i="11"/>
  <c r="R21" i="11" s="1"/>
  <c r="M21" i="11"/>
  <c r="J21" i="11"/>
  <c r="N20" i="11"/>
  <c r="R20" i="11" s="1"/>
  <c r="M20" i="11"/>
  <c r="J20" i="11"/>
  <c r="K19" i="11"/>
  <c r="K26" i="11" s="1"/>
  <c r="H19" i="11"/>
  <c r="F19" i="11"/>
  <c r="N18" i="11"/>
  <c r="R18" i="11" s="1"/>
  <c r="M18" i="11"/>
  <c r="J18" i="11"/>
  <c r="N17" i="11"/>
  <c r="R17" i="11" s="1"/>
  <c r="M17" i="11"/>
  <c r="J17" i="11"/>
  <c r="J16" i="11"/>
  <c r="J19" i="11" l="1"/>
  <c r="F26" i="11"/>
  <c r="M26" i="11" s="1"/>
  <c r="M19" i="11"/>
  <c r="R22" i="11"/>
  <c r="N19" i="11"/>
  <c r="R19" i="11" s="1"/>
  <c r="M16" i="11"/>
  <c r="N16" i="11"/>
  <c r="G8" i="7"/>
  <c r="H8" i="7"/>
  <c r="F8" i="7"/>
  <c r="G313" i="7"/>
  <c r="H313" i="7"/>
  <c r="I313" i="7"/>
  <c r="I318" i="7"/>
  <c r="F313" i="7"/>
  <c r="K313" i="7" s="1"/>
  <c r="G318" i="7"/>
  <c r="H318" i="7"/>
  <c r="F318" i="7"/>
  <c r="G305" i="7"/>
  <c r="H305" i="7"/>
  <c r="F305" i="7"/>
  <c r="G293" i="7"/>
  <c r="H293" i="7"/>
  <c r="F293" i="7"/>
  <c r="G235" i="7"/>
  <c r="H235" i="7"/>
  <c r="G238" i="7"/>
  <c r="H238" i="7"/>
  <c r="F238" i="7"/>
  <c r="F77" i="7"/>
  <c r="K77" i="7" s="1"/>
  <c r="F57" i="7"/>
  <c r="K57" i="7" s="1"/>
  <c r="K59" i="7"/>
  <c r="F34" i="7"/>
  <c r="F40" i="7"/>
  <c r="K40" i="7" s="1"/>
  <c r="F52" i="7"/>
  <c r="F60" i="7"/>
  <c r="F64" i="7"/>
  <c r="F65" i="7"/>
  <c r="F56" i="7"/>
  <c r="F13" i="7"/>
  <c r="K13" i="7" s="1"/>
  <c r="F20" i="7"/>
  <c r="K20" i="7" s="1"/>
  <c r="K14" i="7"/>
  <c r="K15" i="7"/>
  <c r="K16" i="7"/>
  <c r="K17" i="7"/>
  <c r="K18" i="7"/>
  <c r="K21" i="7"/>
  <c r="K22" i="7"/>
  <c r="K23" i="7"/>
  <c r="K25" i="7"/>
  <c r="K26" i="7"/>
  <c r="K27" i="7"/>
  <c r="K32" i="7"/>
  <c r="K33" i="7"/>
  <c r="K35" i="7"/>
  <c r="K36" i="7"/>
  <c r="K37" i="7"/>
  <c r="K38" i="7"/>
  <c r="K39" i="7"/>
  <c r="K41" i="7"/>
  <c r="K42" i="7"/>
  <c r="K43" i="7"/>
  <c r="K44" i="7"/>
  <c r="K45" i="7"/>
  <c r="K46" i="7"/>
  <c r="K47" i="7"/>
  <c r="K48" i="7"/>
  <c r="K49" i="7"/>
  <c r="K50" i="7"/>
  <c r="K51" i="7"/>
  <c r="K54" i="7"/>
  <c r="K55" i="7"/>
  <c r="K58" i="7"/>
  <c r="K63" i="7"/>
  <c r="K66" i="7"/>
  <c r="K67" i="7"/>
  <c r="K69" i="7"/>
  <c r="K71" i="7"/>
  <c r="K72" i="7"/>
  <c r="K73" i="7"/>
  <c r="K78" i="7"/>
  <c r="K80" i="7"/>
  <c r="K81" i="7"/>
  <c r="K84" i="7"/>
  <c r="K86" i="7"/>
  <c r="K87" i="7"/>
  <c r="K88" i="7"/>
  <c r="K89" i="7"/>
  <c r="K93" i="7"/>
  <c r="K94" i="7"/>
  <c r="K96" i="7"/>
  <c r="K98" i="7"/>
  <c r="K101" i="7"/>
  <c r="K102" i="7"/>
  <c r="K103" i="7"/>
  <c r="K104" i="7"/>
  <c r="K106" i="7"/>
  <c r="K107" i="7"/>
  <c r="K108" i="7"/>
  <c r="K109" i="7"/>
  <c r="K110" i="7"/>
  <c r="K111" i="7"/>
  <c r="K113" i="7"/>
  <c r="K114" i="7"/>
  <c r="K115" i="7"/>
  <c r="K116" i="7"/>
  <c r="K117" i="7"/>
  <c r="K118" i="7"/>
  <c r="K120" i="7"/>
  <c r="K122" i="7"/>
  <c r="K123" i="7"/>
  <c r="K124" i="7"/>
  <c r="K125" i="7"/>
  <c r="K128" i="7"/>
  <c r="K131" i="7"/>
  <c r="K135" i="7"/>
  <c r="K138" i="7"/>
  <c r="K139" i="7"/>
  <c r="K140" i="7"/>
  <c r="K141" i="7"/>
  <c r="K142" i="7"/>
  <c r="K147" i="7"/>
  <c r="K148" i="7"/>
  <c r="K149" i="7"/>
  <c r="K151" i="7"/>
  <c r="K154" i="7"/>
  <c r="K155" i="7"/>
  <c r="K156" i="7"/>
  <c r="K157" i="7"/>
  <c r="K159" i="7"/>
  <c r="K160" i="7"/>
  <c r="K161" i="7"/>
  <c r="K162" i="7"/>
  <c r="K163" i="7"/>
  <c r="K164" i="7"/>
  <c r="K166" i="7"/>
  <c r="K167" i="7"/>
  <c r="K168" i="7"/>
  <c r="K169" i="7"/>
  <c r="K170" i="7"/>
  <c r="K171" i="7"/>
  <c r="K172" i="7"/>
  <c r="K173" i="7"/>
  <c r="K174" i="7"/>
  <c r="K175" i="7"/>
  <c r="K176" i="7"/>
  <c r="K178" i="7"/>
  <c r="K179" i="7"/>
  <c r="K180" i="7"/>
  <c r="K181" i="7"/>
  <c r="K182" i="7"/>
  <c r="K185" i="7"/>
  <c r="K186" i="7"/>
  <c r="K187" i="7"/>
  <c r="K188" i="7"/>
  <c r="K190" i="7"/>
  <c r="K192" i="7"/>
  <c r="K193" i="7"/>
  <c r="K194" i="7"/>
  <c r="K197" i="7"/>
  <c r="K199" i="7"/>
  <c r="K200" i="7"/>
  <c r="K201" i="7"/>
  <c r="K202" i="7"/>
  <c r="K203" i="7"/>
  <c r="K208" i="7"/>
  <c r="K210" i="7"/>
  <c r="K211" i="7"/>
  <c r="K212" i="7"/>
  <c r="K214" i="7"/>
  <c r="K215" i="7"/>
  <c r="K217" i="7"/>
  <c r="K218" i="7"/>
  <c r="K220" i="7"/>
  <c r="K221" i="7"/>
  <c r="K222" i="7"/>
  <c r="K223" i="7"/>
  <c r="K225" i="7"/>
  <c r="K226" i="7"/>
  <c r="K230" i="7"/>
  <c r="K231" i="7"/>
  <c r="K232" i="7"/>
  <c r="K237" i="7"/>
  <c r="K241" i="7"/>
  <c r="K244" i="7"/>
  <c r="K245" i="7"/>
  <c r="K246" i="7"/>
  <c r="K247" i="7"/>
  <c r="K248" i="7"/>
  <c r="K249" i="7"/>
  <c r="K251" i="7"/>
  <c r="K252" i="7"/>
  <c r="K253" i="7"/>
  <c r="K254" i="7"/>
  <c r="K255" i="7"/>
  <c r="K256" i="7"/>
  <c r="K257" i="7"/>
  <c r="K258" i="7"/>
  <c r="K259" i="7"/>
  <c r="K260" i="7"/>
  <c r="K261" i="7"/>
  <c r="K266" i="7"/>
  <c r="K268" i="7"/>
  <c r="K270" i="7"/>
  <c r="K273" i="7"/>
  <c r="K274" i="7"/>
  <c r="K275" i="7"/>
  <c r="K276" i="7"/>
  <c r="K278" i="7"/>
  <c r="K279" i="7"/>
  <c r="K280" i="7"/>
  <c r="K281" i="7"/>
  <c r="K282" i="7"/>
  <c r="K284" i="7"/>
  <c r="K285" i="7"/>
  <c r="K286" i="7"/>
  <c r="K287" i="7"/>
  <c r="K288" i="7"/>
  <c r="K290" i="7"/>
  <c r="K292" i="7"/>
  <c r="K295" i="7"/>
  <c r="K296" i="7"/>
  <c r="K299" i="7"/>
  <c r="K302" i="7"/>
  <c r="K303" i="7"/>
  <c r="K306" i="7"/>
  <c r="K308" i="7"/>
  <c r="K309" i="7"/>
  <c r="K310" i="7"/>
  <c r="K311" i="7"/>
  <c r="K312" i="7"/>
  <c r="K314" i="7"/>
  <c r="K315" i="7"/>
  <c r="K316" i="7"/>
  <c r="K317" i="7"/>
  <c r="K320" i="7"/>
  <c r="K321" i="7"/>
  <c r="K326" i="7"/>
  <c r="K328" i="7"/>
  <c r="K330" i="7"/>
  <c r="K333" i="7"/>
  <c r="K334" i="7"/>
  <c r="K335" i="7"/>
  <c r="K336" i="7"/>
  <c r="K337" i="7"/>
  <c r="K339" i="7"/>
  <c r="K340" i="7"/>
  <c r="K341" i="7"/>
  <c r="J10" i="7"/>
  <c r="F340" i="7"/>
  <c r="F338" i="7"/>
  <c r="K338" i="7" s="1"/>
  <c r="F332" i="7"/>
  <c r="K332" i="7" s="1"/>
  <c r="F329" i="7"/>
  <c r="K329" i="7" s="1"/>
  <c r="F327" i="7"/>
  <c r="K327" i="7" s="1"/>
  <c r="F325" i="7"/>
  <c r="K325" i="7" s="1"/>
  <c r="F316" i="7"/>
  <c r="F315" i="7"/>
  <c r="F314" i="7"/>
  <c r="F309" i="7"/>
  <c r="F304" i="7"/>
  <c r="F302" i="7"/>
  <c r="F301" i="7"/>
  <c r="K301" i="7" s="1"/>
  <c r="F298" i="7"/>
  <c r="F297" i="7" s="1"/>
  <c r="K297" i="7" s="1"/>
  <c r="F291" i="7"/>
  <c r="K291" i="7" s="1"/>
  <c r="F283" i="7"/>
  <c r="F277" i="7"/>
  <c r="K277" i="7" s="1"/>
  <c r="F272" i="7"/>
  <c r="K272" i="7" s="1"/>
  <c r="F269" i="7"/>
  <c r="K269" i="7" s="1"/>
  <c r="F267" i="7"/>
  <c r="K267" i="7" s="1"/>
  <c r="F265" i="7"/>
  <c r="K265" i="7" s="1"/>
  <c r="F258" i="7"/>
  <c r="F257" i="7"/>
  <c r="F256" i="7"/>
  <c r="F254" i="7"/>
  <c r="F250" i="7"/>
  <c r="K250" i="7" s="1"/>
  <c r="F248" i="7"/>
  <c r="F243" i="7"/>
  <c r="F240" i="7"/>
  <c r="F235" i="7" s="1"/>
  <c r="F236" i="7"/>
  <c r="K236" i="7" s="1"/>
  <c r="F229" i="7"/>
  <c r="K229" i="7" s="1"/>
  <c r="F228" i="7"/>
  <c r="F227" i="7" s="1"/>
  <c r="K227" i="7" s="1"/>
  <c r="F224" i="7"/>
  <c r="K224" i="7" s="1"/>
  <c r="F222" i="7"/>
  <c r="F219" i="7"/>
  <c r="K219" i="7" s="1"/>
  <c r="F216" i="7"/>
  <c r="K216" i="7" s="1"/>
  <c r="F211" i="7"/>
  <c r="F209" i="7"/>
  <c r="K209" i="7" s="1"/>
  <c r="F207" i="7"/>
  <c r="K207" i="7" s="1"/>
  <c r="F200" i="7"/>
  <c r="F198" i="7"/>
  <c r="K198" i="7" s="1"/>
  <c r="F196" i="7"/>
  <c r="F193" i="7"/>
  <c r="F192" i="7"/>
  <c r="F189" i="7"/>
  <c r="K189" i="7" s="1"/>
  <c r="F188" i="7"/>
  <c r="F184" i="7"/>
  <c r="K184" i="7" s="1"/>
  <c r="F177" i="7"/>
  <c r="K177" i="7" s="1"/>
  <c r="F175" i="7"/>
  <c r="F165" i="7"/>
  <c r="K165" i="7" s="1"/>
  <c r="F158" i="7"/>
  <c r="K158" i="7" s="1"/>
  <c r="F153" i="7"/>
  <c r="K153" i="7" s="1"/>
  <c r="F150" i="7"/>
  <c r="K150" i="7" s="1"/>
  <c r="F148" i="7"/>
  <c r="F146" i="7"/>
  <c r="K146" i="7" s="1"/>
  <c r="F137" i="7"/>
  <c r="K137" i="7" s="1"/>
  <c r="F134" i="7"/>
  <c r="F133" i="7" s="1"/>
  <c r="F130" i="7"/>
  <c r="K130" i="7" s="1"/>
  <c r="F127" i="7"/>
  <c r="F126" i="7" s="1"/>
  <c r="K126" i="7" s="1"/>
  <c r="F121" i="7"/>
  <c r="K121" i="7" s="1"/>
  <c r="F119" i="7"/>
  <c r="K119" i="7" s="1"/>
  <c r="F112" i="7"/>
  <c r="K112" i="7" s="1"/>
  <c r="F105" i="7"/>
  <c r="K105" i="7" s="1"/>
  <c r="F100" i="7"/>
  <c r="K100" i="7" s="1"/>
  <c r="F97" i="7"/>
  <c r="K97" i="7" s="1"/>
  <c r="F95" i="7"/>
  <c r="K95" i="7" s="1"/>
  <c r="F93" i="7"/>
  <c r="F86" i="7"/>
  <c r="F85" i="7"/>
  <c r="K85" i="7" s="1"/>
  <c r="F83" i="7"/>
  <c r="F82" i="7" s="1"/>
  <c r="K82" i="7" s="1"/>
  <c r="F79" i="7"/>
  <c r="K79" i="7" s="1"/>
  <c r="F76" i="7"/>
  <c r="K76" i="7" s="1"/>
  <c r="F70" i="7"/>
  <c r="K70" i="7" s="1"/>
  <c r="F68" i="7"/>
  <c r="K68" i="7" s="1"/>
  <c r="K65" i="7"/>
  <c r="F62" i="7"/>
  <c r="K62" i="7" s="1"/>
  <c r="F61" i="7"/>
  <c r="K61" i="7" s="1"/>
  <c r="K52" i="7"/>
  <c r="F50" i="7"/>
  <c r="K34" i="7"/>
  <c r="F31" i="7"/>
  <c r="F24" i="7"/>
  <c r="K24" i="7" s="1"/>
  <c r="F22" i="7"/>
  <c r="F17" i="7"/>
  <c r="F15" i="7"/>
  <c r="N26" i="11" l="1"/>
  <c r="J26" i="11"/>
  <c r="R16" i="11"/>
  <c r="F331" i="7"/>
  <c r="K331" i="7" s="1"/>
  <c r="F324" i="7"/>
  <c r="K324" i="7" s="1"/>
  <c r="F300" i="7"/>
  <c r="K298" i="7"/>
  <c r="F271" i="7"/>
  <c r="F264" i="7"/>
  <c r="K264" i="7" s="1"/>
  <c r="F242" i="7"/>
  <c r="K242" i="7" s="1"/>
  <c r="K243" i="7"/>
  <c r="K240" i="7"/>
  <c r="K228" i="7"/>
  <c r="F213" i="7"/>
  <c r="K213" i="7" s="1"/>
  <c r="F206" i="7"/>
  <c r="K206" i="7" s="1"/>
  <c r="F195" i="7"/>
  <c r="F191" i="7" s="1"/>
  <c r="K191" i="7" s="1"/>
  <c r="K196" i="7"/>
  <c r="F183" i="7"/>
  <c r="K183" i="7" s="1"/>
  <c r="F152" i="7"/>
  <c r="K152" i="7" s="1"/>
  <c r="F145" i="7"/>
  <c r="F136" i="7"/>
  <c r="K136" i="7" s="1"/>
  <c r="F132" i="7"/>
  <c r="K132" i="7" s="1"/>
  <c r="K133" i="7"/>
  <c r="K134" i="7"/>
  <c r="F129" i="7"/>
  <c r="K129" i="7" s="1"/>
  <c r="K127" i="7"/>
  <c r="F99" i="7"/>
  <c r="K99" i="7" s="1"/>
  <c r="F92" i="7"/>
  <c r="K92" i="7" s="1"/>
  <c r="K83" i="7"/>
  <c r="F29" i="7"/>
  <c r="K56" i="7"/>
  <c r="K64" i="7"/>
  <c r="F30" i="7"/>
  <c r="K31" i="7"/>
  <c r="F19" i="7"/>
  <c r="K19" i="7" s="1"/>
  <c r="K60" i="7"/>
  <c r="F75" i="7"/>
  <c r="F234" i="7"/>
  <c r="F12" i="7"/>
  <c r="F323" i="7"/>
  <c r="J12" i="3"/>
  <c r="J10" i="3"/>
  <c r="H35" i="3"/>
  <c r="I35" i="3"/>
  <c r="J35" i="3"/>
  <c r="H32" i="3"/>
  <c r="I32" i="3"/>
  <c r="J32" i="3"/>
  <c r="H30" i="3"/>
  <c r="I30" i="3"/>
  <c r="J30" i="3"/>
  <c r="H26" i="3"/>
  <c r="I26" i="3"/>
  <c r="J26" i="3"/>
  <c r="H19" i="3"/>
  <c r="I19" i="3"/>
  <c r="J19" i="3"/>
  <c r="H18" i="3"/>
  <c r="I18" i="3"/>
  <c r="J18" i="3"/>
  <c r="H15" i="3"/>
  <c r="I15" i="3"/>
  <c r="J15" i="3"/>
  <c r="J16" i="3"/>
  <c r="H14" i="3"/>
  <c r="I14" i="3"/>
  <c r="J14" i="3"/>
  <c r="J39" i="3"/>
  <c r="G35" i="3"/>
  <c r="G32" i="3"/>
  <c r="G28" i="3"/>
  <c r="G30" i="3"/>
  <c r="G26" i="3"/>
  <c r="G19" i="3"/>
  <c r="G18" i="3"/>
  <c r="G16" i="3"/>
  <c r="G14" i="3"/>
  <c r="F322" i="7" l="1"/>
  <c r="K322" i="7" s="1"/>
  <c r="K323" i="7"/>
  <c r="F263" i="7"/>
  <c r="F233" i="7"/>
  <c r="F205" i="7"/>
  <c r="K205" i="7" s="1"/>
  <c r="F204" i="7"/>
  <c r="K204" i="7" s="1"/>
  <c r="K195" i="7"/>
  <c r="F144" i="7"/>
  <c r="K145" i="7"/>
  <c r="F91" i="7"/>
  <c r="K91" i="7" s="1"/>
  <c r="F74" i="7"/>
  <c r="K74" i="7" s="1"/>
  <c r="K75" i="7"/>
  <c r="K29" i="7"/>
  <c r="F28" i="7"/>
  <c r="K28" i="7" s="1"/>
  <c r="K30" i="7"/>
  <c r="F11" i="7"/>
  <c r="K12" i="7"/>
  <c r="F6" i="5"/>
  <c r="D18" i="5"/>
  <c r="E18" i="5"/>
  <c r="F18" i="5"/>
  <c r="C18" i="5"/>
  <c r="F262" i="7" l="1"/>
  <c r="F143" i="7"/>
  <c r="K143" i="7" s="1"/>
  <c r="K144" i="7"/>
  <c r="F90" i="7"/>
  <c r="K90" i="7" s="1"/>
  <c r="F10" i="7"/>
  <c r="K10" i="7" s="1"/>
  <c r="K11" i="7"/>
  <c r="G85" i="3"/>
  <c r="H25" i="3" l="1"/>
  <c r="I25" i="3"/>
  <c r="J25" i="3"/>
  <c r="G25" i="3"/>
  <c r="L25" i="1" l="1"/>
  <c r="L26" i="1"/>
  <c r="L24" i="1"/>
  <c r="K25" i="1"/>
  <c r="K26" i="1"/>
  <c r="K24" i="1"/>
  <c r="G26" i="1"/>
  <c r="J26" i="1"/>
  <c r="I26" i="1"/>
  <c r="H26" i="1"/>
  <c r="J26" i="7"/>
  <c r="J27" i="7"/>
  <c r="J72" i="7"/>
  <c r="J73" i="7"/>
  <c r="J88" i="7"/>
  <c r="J89" i="7"/>
  <c r="J141" i="7"/>
  <c r="J142" i="7"/>
  <c r="J202" i="7"/>
  <c r="J203" i="7"/>
  <c r="J231" i="7"/>
  <c r="J232" i="7"/>
  <c r="J260" i="7"/>
  <c r="J261" i="7"/>
  <c r="J311" i="7"/>
  <c r="J312" i="7"/>
  <c r="J317" i="7"/>
  <c r="J320" i="7"/>
  <c r="J321" i="7"/>
  <c r="H14" i="7"/>
  <c r="J14" i="7" s="1"/>
  <c r="H13" i="7"/>
  <c r="J13" i="7" s="1"/>
  <c r="G13" i="7"/>
  <c r="I15" i="7"/>
  <c r="H16" i="7"/>
  <c r="J16" i="7" s="1"/>
  <c r="G15" i="7"/>
  <c r="G16" i="7"/>
  <c r="I17" i="7"/>
  <c r="G17" i="7"/>
  <c r="H18" i="7"/>
  <c r="J18" i="7" s="1"/>
  <c r="G18" i="7"/>
  <c r="I20" i="7"/>
  <c r="G20" i="7"/>
  <c r="H21" i="7"/>
  <c r="J21" i="7" s="1"/>
  <c r="I22" i="7"/>
  <c r="G22" i="7"/>
  <c r="H23" i="7"/>
  <c r="H22" i="7" s="1"/>
  <c r="I24" i="7"/>
  <c r="G24" i="7"/>
  <c r="H25" i="7"/>
  <c r="J25" i="7" s="1"/>
  <c r="I31" i="7"/>
  <c r="G31" i="7"/>
  <c r="H33" i="7"/>
  <c r="J33" i="7" s="1"/>
  <c r="H32" i="7"/>
  <c r="J32" i="7" s="1"/>
  <c r="I34" i="7"/>
  <c r="G34" i="7"/>
  <c r="H36" i="7"/>
  <c r="J36" i="7" s="1"/>
  <c r="H37" i="7"/>
  <c r="J37" i="7" s="1"/>
  <c r="H38" i="7"/>
  <c r="J38" i="7" s="1"/>
  <c r="H39" i="7"/>
  <c r="J39" i="7" s="1"/>
  <c r="H35" i="7"/>
  <c r="J35" i="7" s="1"/>
  <c r="I40" i="7"/>
  <c r="G40" i="7"/>
  <c r="H42" i="7"/>
  <c r="J42" i="7" s="1"/>
  <c r="H43" i="7"/>
  <c r="J43" i="7" s="1"/>
  <c r="H44" i="7"/>
  <c r="J44" i="7" s="1"/>
  <c r="H45" i="7"/>
  <c r="J45" i="7" s="1"/>
  <c r="H46" i="7"/>
  <c r="J46" i="7" s="1"/>
  <c r="H47" i="7"/>
  <c r="J47" i="7" s="1"/>
  <c r="H48" i="7"/>
  <c r="J48" i="7" s="1"/>
  <c r="H49" i="7"/>
  <c r="J49" i="7" s="1"/>
  <c r="H41" i="7"/>
  <c r="J41" i="7" s="1"/>
  <c r="I50" i="7"/>
  <c r="G50" i="7"/>
  <c r="H51" i="7"/>
  <c r="J51" i="7" s="1"/>
  <c r="I52" i="7"/>
  <c r="G52" i="7"/>
  <c r="H55" i="7"/>
  <c r="J55" i="7" s="1"/>
  <c r="H54" i="7"/>
  <c r="J54" i="7" s="1"/>
  <c r="I57" i="7"/>
  <c r="I56" i="7" s="1"/>
  <c r="G57" i="7"/>
  <c r="G56" i="7" s="1"/>
  <c r="H58" i="7"/>
  <c r="H57" i="7" s="1"/>
  <c r="H56" i="7" s="1"/>
  <c r="I62" i="7"/>
  <c r="I61" i="7" s="1"/>
  <c r="G62" i="7"/>
  <c r="G61" i="7" s="1"/>
  <c r="H63" i="7"/>
  <c r="I65" i="7"/>
  <c r="G65" i="7"/>
  <c r="H67" i="7"/>
  <c r="J67" i="7" s="1"/>
  <c r="H66" i="7"/>
  <c r="J66" i="7" s="1"/>
  <c r="I68" i="7"/>
  <c r="G68" i="7"/>
  <c r="H69" i="7"/>
  <c r="H68" i="7" s="1"/>
  <c r="I70" i="7"/>
  <c r="G70" i="7"/>
  <c r="H71" i="7"/>
  <c r="H70" i="7" s="1"/>
  <c r="I77" i="7"/>
  <c r="G77" i="7"/>
  <c r="H78" i="7"/>
  <c r="H77" i="7" s="1"/>
  <c r="I79" i="7"/>
  <c r="G79" i="7"/>
  <c r="H80" i="7"/>
  <c r="J80" i="7" s="1"/>
  <c r="H81" i="7"/>
  <c r="J81" i="7" s="1"/>
  <c r="I83" i="7"/>
  <c r="I82" i="7" s="1"/>
  <c r="G83" i="7"/>
  <c r="G82" i="7" s="1"/>
  <c r="H84" i="7"/>
  <c r="G86" i="7"/>
  <c r="G85" i="7" s="1"/>
  <c r="I87" i="7"/>
  <c r="I86" i="7" s="1"/>
  <c r="I85" i="7" s="1"/>
  <c r="H87" i="7"/>
  <c r="I93" i="7"/>
  <c r="G93" i="7"/>
  <c r="H94" i="7"/>
  <c r="H93" i="7" s="1"/>
  <c r="I95" i="7"/>
  <c r="G95" i="7"/>
  <c r="H96" i="7"/>
  <c r="H95" i="7" s="1"/>
  <c r="I97" i="7"/>
  <c r="G97" i="7"/>
  <c r="H98" i="7"/>
  <c r="H97" i="7" s="1"/>
  <c r="I100" i="7"/>
  <c r="G100" i="7"/>
  <c r="H102" i="7"/>
  <c r="J102" i="7" s="1"/>
  <c r="H103" i="7"/>
  <c r="J103" i="7" s="1"/>
  <c r="H104" i="7"/>
  <c r="J104" i="7" s="1"/>
  <c r="H101" i="7"/>
  <c r="J101" i="7" s="1"/>
  <c r="I105" i="7"/>
  <c r="G105" i="7"/>
  <c r="H107" i="7"/>
  <c r="J107" i="7" s="1"/>
  <c r="H108" i="7"/>
  <c r="J108" i="7" s="1"/>
  <c r="H109" i="7"/>
  <c r="J109" i="7" s="1"/>
  <c r="H110" i="7"/>
  <c r="J110" i="7" s="1"/>
  <c r="H111" i="7"/>
  <c r="J111" i="7" s="1"/>
  <c r="H106" i="7"/>
  <c r="J106" i="7" s="1"/>
  <c r="I112" i="7"/>
  <c r="G112" i="7"/>
  <c r="H114" i="7"/>
  <c r="J114" i="7" s="1"/>
  <c r="H115" i="7"/>
  <c r="J115" i="7" s="1"/>
  <c r="H116" i="7"/>
  <c r="J116" i="7" s="1"/>
  <c r="H117" i="7"/>
  <c r="J117" i="7" s="1"/>
  <c r="H118" i="7"/>
  <c r="J118" i="7" s="1"/>
  <c r="H113" i="7"/>
  <c r="J113" i="7" s="1"/>
  <c r="I119" i="7"/>
  <c r="G119" i="7"/>
  <c r="H120" i="7"/>
  <c r="H119" i="7" s="1"/>
  <c r="G121" i="7"/>
  <c r="H122" i="7"/>
  <c r="J122" i="7" s="1"/>
  <c r="I123" i="7"/>
  <c r="I121" i="7" s="1"/>
  <c r="H123" i="7"/>
  <c r="J123" i="7" s="1"/>
  <c r="H124" i="7"/>
  <c r="J124" i="7" s="1"/>
  <c r="H125" i="7"/>
  <c r="J125" i="7" s="1"/>
  <c r="I127" i="7"/>
  <c r="G127" i="7"/>
  <c r="G126" i="7" s="1"/>
  <c r="H128" i="7"/>
  <c r="H127" i="7" s="1"/>
  <c r="H126" i="7" s="1"/>
  <c r="I130" i="7"/>
  <c r="I129" i="7" s="1"/>
  <c r="G130" i="7"/>
  <c r="G129" i="7" s="1"/>
  <c r="H131" i="7"/>
  <c r="H130" i="7" s="1"/>
  <c r="H129" i="7" s="1"/>
  <c r="I134" i="7"/>
  <c r="I133" i="7" s="1"/>
  <c r="G134" i="7"/>
  <c r="G133" i="7" s="1"/>
  <c r="H135" i="7"/>
  <c r="I137" i="7"/>
  <c r="I136" i="7" s="1"/>
  <c r="G137" i="7"/>
  <c r="G136" i="7" s="1"/>
  <c r="H138" i="7"/>
  <c r="J138" i="7" s="1"/>
  <c r="H139" i="7"/>
  <c r="J139" i="7" s="1"/>
  <c r="H140" i="7"/>
  <c r="J140" i="7" s="1"/>
  <c r="I146" i="7"/>
  <c r="G146" i="7"/>
  <c r="H147" i="7"/>
  <c r="I148" i="7"/>
  <c r="G148" i="7"/>
  <c r="H149" i="7"/>
  <c r="H148" i="7" s="1"/>
  <c r="I150" i="7"/>
  <c r="G150" i="7"/>
  <c r="H151" i="7"/>
  <c r="H150" i="7" s="1"/>
  <c r="I153" i="7"/>
  <c r="G153" i="7"/>
  <c r="H155" i="7"/>
  <c r="J155" i="7" s="1"/>
  <c r="H156" i="7"/>
  <c r="J156" i="7" s="1"/>
  <c r="H157" i="7"/>
  <c r="J157" i="7" s="1"/>
  <c r="H154" i="7"/>
  <c r="J154" i="7" s="1"/>
  <c r="I158" i="7"/>
  <c r="H160" i="7"/>
  <c r="J160" i="7" s="1"/>
  <c r="H161" i="7"/>
  <c r="J161" i="7" s="1"/>
  <c r="H162" i="7"/>
  <c r="J162" i="7" s="1"/>
  <c r="H163" i="7"/>
  <c r="J163" i="7" s="1"/>
  <c r="H164" i="7"/>
  <c r="J164" i="7" s="1"/>
  <c r="H159" i="7"/>
  <c r="J159" i="7" s="1"/>
  <c r="G158" i="7"/>
  <c r="I165" i="7"/>
  <c r="G165" i="7"/>
  <c r="H167" i="7"/>
  <c r="J167" i="7" s="1"/>
  <c r="H168" i="7"/>
  <c r="J168" i="7" s="1"/>
  <c r="H169" i="7"/>
  <c r="J169" i="7" s="1"/>
  <c r="H170" i="7"/>
  <c r="J170" i="7" s="1"/>
  <c r="H171" i="7"/>
  <c r="J171" i="7" s="1"/>
  <c r="H172" i="7"/>
  <c r="J172" i="7" s="1"/>
  <c r="H173" i="7"/>
  <c r="J173" i="7" s="1"/>
  <c r="H174" i="7"/>
  <c r="J174" i="7" s="1"/>
  <c r="H166" i="7"/>
  <c r="J166" i="7" s="1"/>
  <c r="I175" i="7"/>
  <c r="G175" i="7"/>
  <c r="H176" i="7"/>
  <c r="H175" i="7" s="1"/>
  <c r="I177" i="7"/>
  <c r="G177" i="7"/>
  <c r="H179" i="7"/>
  <c r="J179" i="7" s="1"/>
  <c r="H180" i="7"/>
  <c r="J180" i="7" s="1"/>
  <c r="H178" i="7"/>
  <c r="J178" i="7" s="1"/>
  <c r="H181" i="7"/>
  <c r="J181" i="7" s="1"/>
  <c r="H182" i="7"/>
  <c r="J182" i="7" s="1"/>
  <c r="I184" i="7"/>
  <c r="I183" i="7" s="1"/>
  <c r="G184" i="7"/>
  <c r="G183" i="7" s="1"/>
  <c r="H185" i="7"/>
  <c r="J185" i="7" s="1"/>
  <c r="H186" i="7"/>
  <c r="J186" i="7" s="1"/>
  <c r="H187" i="7"/>
  <c r="J187" i="7" s="1"/>
  <c r="I189" i="7"/>
  <c r="I188" i="7" s="1"/>
  <c r="G189" i="7"/>
  <c r="G188" i="7" s="1"/>
  <c r="H190" i="7"/>
  <c r="H189" i="7" s="1"/>
  <c r="H188" i="7" s="1"/>
  <c r="I193" i="7"/>
  <c r="I192" i="7" s="1"/>
  <c r="G193" i="7"/>
  <c r="G192" i="7" s="1"/>
  <c r="H194" i="7"/>
  <c r="H193" i="7" s="1"/>
  <c r="H192" i="7" s="1"/>
  <c r="I196" i="7"/>
  <c r="G196" i="7"/>
  <c r="H197" i="7"/>
  <c r="H196" i="7" s="1"/>
  <c r="I198" i="7"/>
  <c r="G198" i="7"/>
  <c r="H199" i="7"/>
  <c r="H198" i="7" s="1"/>
  <c r="I200" i="7"/>
  <c r="G200" i="7"/>
  <c r="H201" i="7"/>
  <c r="H200" i="7" s="1"/>
  <c r="I207" i="7"/>
  <c r="G207" i="7"/>
  <c r="H208" i="7"/>
  <c r="I209" i="7"/>
  <c r="G209" i="7"/>
  <c r="H210" i="7"/>
  <c r="H209" i="7" s="1"/>
  <c r="I211" i="7"/>
  <c r="G211" i="7"/>
  <c r="H212" i="7"/>
  <c r="H211" i="7" s="1"/>
  <c r="I214" i="7"/>
  <c r="G214" i="7"/>
  <c r="H215" i="7"/>
  <c r="H214" i="7" s="1"/>
  <c r="I216" i="7"/>
  <c r="G216" i="7"/>
  <c r="H217" i="7"/>
  <c r="J217" i="7" s="1"/>
  <c r="H218" i="7"/>
  <c r="J218" i="7" s="1"/>
  <c r="I219" i="7"/>
  <c r="G219" i="7"/>
  <c r="H220" i="7"/>
  <c r="J220" i="7" s="1"/>
  <c r="H221" i="7"/>
  <c r="J221" i="7" s="1"/>
  <c r="I222" i="7"/>
  <c r="G222" i="7"/>
  <c r="H223" i="7"/>
  <c r="I224" i="7"/>
  <c r="G224" i="7"/>
  <c r="H225" i="7"/>
  <c r="J225" i="7" s="1"/>
  <c r="H226" i="7"/>
  <c r="J226" i="7" s="1"/>
  <c r="I229" i="7"/>
  <c r="I228" i="7" s="1"/>
  <c r="I227" i="7" s="1"/>
  <c r="G229" i="7"/>
  <c r="G228" i="7" s="1"/>
  <c r="G227" i="7" s="1"/>
  <c r="H230" i="7"/>
  <c r="H229" i="7" s="1"/>
  <c r="H228" i="7" s="1"/>
  <c r="H227" i="7" s="1"/>
  <c r="I236" i="7"/>
  <c r="G236" i="7"/>
  <c r="H237" i="7"/>
  <c r="H236" i="7" s="1"/>
  <c r="I240" i="7"/>
  <c r="G240" i="7"/>
  <c r="H241" i="7"/>
  <c r="H240" i="7" s="1"/>
  <c r="I243" i="7"/>
  <c r="G243" i="7"/>
  <c r="H244" i="7"/>
  <c r="J244" i="7" s="1"/>
  <c r="H245" i="7"/>
  <c r="J245" i="7" s="1"/>
  <c r="H246" i="7"/>
  <c r="J246" i="7" s="1"/>
  <c r="H247" i="7"/>
  <c r="J247" i="7" s="1"/>
  <c r="I248" i="7"/>
  <c r="H249" i="7"/>
  <c r="H248" i="7" s="1"/>
  <c r="G248" i="7"/>
  <c r="I250" i="7"/>
  <c r="G250" i="7"/>
  <c r="H253" i="7"/>
  <c r="J253" i="7" s="1"/>
  <c r="H252" i="7"/>
  <c r="J252" i="7" s="1"/>
  <c r="H251" i="7"/>
  <c r="J251" i="7" s="1"/>
  <c r="I254" i="7"/>
  <c r="G254" i="7"/>
  <c r="H255" i="7"/>
  <c r="H254" i="7" s="1"/>
  <c r="I258" i="7"/>
  <c r="H259" i="7"/>
  <c r="H258" i="7" s="1"/>
  <c r="H257" i="7" s="1"/>
  <c r="H256" i="7" s="1"/>
  <c r="G258" i="7"/>
  <c r="G257" i="7" s="1"/>
  <c r="G256" i="7" s="1"/>
  <c r="I265" i="7"/>
  <c r="G265" i="7"/>
  <c r="H266" i="7"/>
  <c r="I267" i="7"/>
  <c r="G267" i="7"/>
  <c r="H268" i="7"/>
  <c r="H267" i="7" s="1"/>
  <c r="I269" i="7"/>
  <c r="H270" i="7"/>
  <c r="H269" i="7" s="1"/>
  <c r="G269" i="7"/>
  <c r="I272" i="7"/>
  <c r="G272" i="7"/>
  <c r="H274" i="7"/>
  <c r="J274" i="7" s="1"/>
  <c r="H275" i="7"/>
  <c r="J275" i="7" s="1"/>
  <c r="H276" i="7"/>
  <c r="J276" i="7" s="1"/>
  <c r="H273" i="7"/>
  <c r="J273" i="7" s="1"/>
  <c r="I277" i="7"/>
  <c r="G277" i="7"/>
  <c r="H279" i="7"/>
  <c r="J279" i="7" s="1"/>
  <c r="H280" i="7"/>
  <c r="J280" i="7" s="1"/>
  <c r="H281" i="7"/>
  <c r="J281" i="7" s="1"/>
  <c r="H282" i="7"/>
  <c r="J282" i="7" s="1"/>
  <c r="H278" i="7"/>
  <c r="J278" i="7" s="1"/>
  <c r="I283" i="7"/>
  <c r="K283" i="7" s="1"/>
  <c r="G283" i="7"/>
  <c r="H285" i="7"/>
  <c r="J285" i="7" s="1"/>
  <c r="H286" i="7"/>
  <c r="J286" i="7" s="1"/>
  <c r="H287" i="7"/>
  <c r="J287" i="7" s="1"/>
  <c r="H284" i="7"/>
  <c r="J284" i="7" s="1"/>
  <c r="H288" i="7"/>
  <c r="J288" i="7" s="1"/>
  <c r="H290" i="7"/>
  <c r="J290" i="7" s="1"/>
  <c r="I291" i="7"/>
  <c r="G291" i="7"/>
  <c r="H292" i="7"/>
  <c r="H291" i="7" s="1"/>
  <c r="I293" i="7"/>
  <c r="K293" i="7" s="1"/>
  <c r="H295" i="7"/>
  <c r="J295" i="7" s="1"/>
  <c r="H296" i="7"/>
  <c r="J296" i="7" s="1"/>
  <c r="I298" i="7"/>
  <c r="I297" i="7" s="1"/>
  <c r="G298" i="7"/>
  <c r="G297" i="7" s="1"/>
  <c r="H299" i="7"/>
  <c r="H298" i="7" s="1"/>
  <c r="H297" i="7" s="1"/>
  <c r="I302" i="7"/>
  <c r="I301" i="7" s="1"/>
  <c r="G302" i="7"/>
  <c r="G301" i="7" s="1"/>
  <c r="H303" i="7"/>
  <c r="I305" i="7"/>
  <c r="K305" i="7" s="1"/>
  <c r="H306" i="7"/>
  <c r="J306" i="7" s="1"/>
  <c r="H308" i="7"/>
  <c r="J308" i="7" s="1"/>
  <c r="I309" i="7"/>
  <c r="G309" i="7"/>
  <c r="H310" i="7"/>
  <c r="H309" i="7" s="1"/>
  <c r="H316" i="7"/>
  <c r="H315" i="7" s="1"/>
  <c r="H314" i="7" s="1"/>
  <c r="I316" i="7"/>
  <c r="I315" i="7" s="1"/>
  <c r="I314" i="7" s="1"/>
  <c r="G316" i="7"/>
  <c r="G315" i="7" s="1"/>
  <c r="G314" i="7" s="1"/>
  <c r="J297" i="7" l="1"/>
  <c r="J240" i="7"/>
  <c r="J214" i="7"/>
  <c r="J209" i="7"/>
  <c r="J200" i="7"/>
  <c r="J188" i="7"/>
  <c r="J129" i="7"/>
  <c r="J119" i="7"/>
  <c r="J95" i="7"/>
  <c r="J77" i="7"/>
  <c r="J56" i="7"/>
  <c r="H50" i="7"/>
  <c r="J50" i="7" s="1"/>
  <c r="G19" i="7"/>
  <c r="H17" i="7"/>
  <c r="J201" i="7"/>
  <c r="J267" i="7"/>
  <c r="J298" i="7"/>
  <c r="J69" i="7"/>
  <c r="J291" i="7"/>
  <c r="J269" i="7"/>
  <c r="J254" i="7"/>
  <c r="J248" i="7"/>
  <c r="J236" i="7"/>
  <c r="J211" i="7"/>
  <c r="J198" i="7"/>
  <c r="J175" i="7"/>
  <c r="J150" i="7"/>
  <c r="J97" i="7"/>
  <c r="J93" i="7"/>
  <c r="J70" i="7"/>
  <c r="G12" i="7"/>
  <c r="J292" i="7"/>
  <c r="J94" i="7"/>
  <c r="J78" i="7"/>
  <c r="J192" i="7"/>
  <c r="G30" i="7"/>
  <c r="G29" i="7" s="1"/>
  <c r="J22" i="7"/>
  <c r="J315" i="7"/>
  <c r="J310" i="7"/>
  <c r="J255" i="7"/>
  <c r="J237" i="7"/>
  <c r="J229" i="7"/>
  <c r="J193" i="7"/>
  <c r="J57" i="7"/>
  <c r="J23" i="7"/>
  <c r="H15" i="7"/>
  <c r="H12" i="7" s="1"/>
  <c r="J259" i="7"/>
  <c r="J230" i="7"/>
  <c r="J313" i="7"/>
  <c r="J309" i="7"/>
  <c r="J227" i="7"/>
  <c r="J196" i="7"/>
  <c r="J148" i="7"/>
  <c r="J68" i="7"/>
  <c r="H24" i="7"/>
  <c r="J24" i="7" s="1"/>
  <c r="H20" i="7"/>
  <c r="J20" i="7" s="1"/>
  <c r="J314" i="7"/>
  <c r="J190" i="7"/>
  <c r="H302" i="7"/>
  <c r="J303" i="7"/>
  <c r="H265" i="7"/>
  <c r="H264" i="7" s="1"/>
  <c r="J266" i="7"/>
  <c r="H222" i="7"/>
  <c r="J222" i="7" s="1"/>
  <c r="J223" i="7"/>
  <c r="H207" i="7"/>
  <c r="J207" i="7" s="1"/>
  <c r="J208" i="7"/>
  <c r="H146" i="7"/>
  <c r="J146" i="7" s="1"/>
  <c r="J147" i="7"/>
  <c r="H134" i="7"/>
  <c r="J135" i="7"/>
  <c r="I126" i="7"/>
  <c r="J126" i="7" s="1"/>
  <c r="J127" i="7"/>
  <c r="H83" i="7"/>
  <c r="H82" i="7" s="1"/>
  <c r="J82" i="7" s="1"/>
  <c r="J84" i="7"/>
  <c r="H62" i="7"/>
  <c r="J63" i="7"/>
  <c r="I30" i="7"/>
  <c r="H31" i="7"/>
  <c r="I12" i="7"/>
  <c r="J210" i="7"/>
  <c r="J197" i="7"/>
  <c r="J189" i="7"/>
  <c r="J149" i="7"/>
  <c r="I19" i="7"/>
  <c r="I257" i="7"/>
  <c r="J258" i="7"/>
  <c r="H86" i="7"/>
  <c r="J87" i="7"/>
  <c r="H40" i="7"/>
  <c r="J40" i="7" s="1"/>
  <c r="J17" i="7"/>
  <c r="J268" i="7"/>
  <c r="J194" i="7"/>
  <c r="J130" i="7"/>
  <c r="J98" i="7"/>
  <c r="H52" i="7"/>
  <c r="J52" i="7" s="1"/>
  <c r="H34" i="7"/>
  <c r="J34" i="7" s="1"/>
  <c r="J270" i="7"/>
  <c r="J228" i="7"/>
  <c r="J212" i="7"/>
  <c r="J176" i="7"/>
  <c r="J128" i="7"/>
  <c r="J120" i="7"/>
  <c r="J96" i="7"/>
  <c r="J316" i="7"/>
  <c r="J299" i="7"/>
  <c r="J249" i="7"/>
  <c r="J241" i="7"/>
  <c r="J215" i="7"/>
  <c r="J199" i="7"/>
  <c r="J151" i="7"/>
  <c r="J131" i="7"/>
  <c r="J71" i="7"/>
  <c r="J58" i="7"/>
  <c r="I64" i="7"/>
  <c r="G64" i="7"/>
  <c r="G60" i="7" s="1"/>
  <c r="G76" i="7"/>
  <c r="G75" i="7" s="1"/>
  <c r="G74" i="7" s="1"/>
  <c r="H65" i="7"/>
  <c r="H92" i="7"/>
  <c r="I76" i="7"/>
  <c r="I75" i="7" s="1"/>
  <c r="H112" i="7"/>
  <c r="J112" i="7" s="1"/>
  <c r="H79" i="7"/>
  <c r="H76" i="7" s="1"/>
  <c r="G92" i="7"/>
  <c r="H137" i="7"/>
  <c r="H105" i="7"/>
  <c r="J105" i="7" s="1"/>
  <c r="G206" i="7"/>
  <c r="G195" i="7"/>
  <c r="G191" i="7" s="1"/>
  <c r="I92" i="7"/>
  <c r="G145" i="7"/>
  <c r="G132" i="7"/>
  <c r="I145" i="7"/>
  <c r="I99" i="7"/>
  <c r="G99" i="7"/>
  <c r="H100" i="7"/>
  <c r="J100" i="7" s="1"/>
  <c r="I132" i="7"/>
  <c r="H121" i="7"/>
  <c r="J121" i="7" s="1"/>
  <c r="I152" i="7"/>
  <c r="I195" i="7"/>
  <c r="H184" i="7"/>
  <c r="H183" i="7" s="1"/>
  <c r="J183" i="7" s="1"/>
  <c r="G213" i="7"/>
  <c r="H195" i="7"/>
  <c r="H191" i="7" s="1"/>
  <c r="H153" i="7"/>
  <c r="J153" i="7" s="1"/>
  <c r="H158" i="7"/>
  <c r="J158" i="7" s="1"/>
  <c r="I206" i="7"/>
  <c r="H177" i="7"/>
  <c r="J177" i="7" s="1"/>
  <c r="H165" i="7"/>
  <c r="J165" i="7" s="1"/>
  <c r="G152" i="7"/>
  <c r="I213" i="7"/>
  <c r="I235" i="7"/>
  <c r="K235" i="7" s="1"/>
  <c r="H224" i="7"/>
  <c r="J224" i="7" s="1"/>
  <c r="H216" i="7"/>
  <c r="J216" i="7" s="1"/>
  <c r="H219" i="7"/>
  <c r="J219" i="7" s="1"/>
  <c r="H243" i="7"/>
  <c r="J243" i="7" s="1"/>
  <c r="G242" i="7"/>
  <c r="I242" i="7"/>
  <c r="H250" i="7"/>
  <c r="J250" i="7" s="1"/>
  <c r="H283" i="7"/>
  <c r="J283" i="7" s="1"/>
  <c r="H272" i="7"/>
  <c r="J272" i="7" s="1"/>
  <c r="I264" i="7"/>
  <c r="H277" i="7"/>
  <c r="J277" i="7" s="1"/>
  <c r="I271" i="7"/>
  <c r="K271" i="7" s="1"/>
  <c r="G264" i="7"/>
  <c r="G271" i="7"/>
  <c r="G304" i="7"/>
  <c r="G300" i="7" s="1"/>
  <c r="I304" i="7"/>
  <c r="K304" i="7" s="1"/>
  <c r="J293" i="7"/>
  <c r="I327" i="7"/>
  <c r="I325" i="7"/>
  <c r="G325" i="7"/>
  <c r="H326" i="7"/>
  <c r="G327" i="7"/>
  <c r="H328" i="7"/>
  <c r="I329" i="7"/>
  <c r="G329" i="7"/>
  <c r="H330" i="7"/>
  <c r="I332" i="7"/>
  <c r="G332" i="7"/>
  <c r="H333" i="7"/>
  <c r="J333" i="7" s="1"/>
  <c r="H334" i="7"/>
  <c r="J334" i="7" s="1"/>
  <c r="H335" i="7"/>
  <c r="J335" i="7" s="1"/>
  <c r="I336" i="7"/>
  <c r="H337" i="7"/>
  <c r="G336" i="7"/>
  <c r="I338" i="7"/>
  <c r="G338" i="7"/>
  <c r="H339" i="7"/>
  <c r="I340" i="7"/>
  <c r="H341" i="7"/>
  <c r="G340" i="7"/>
  <c r="G11" i="7" l="1"/>
  <c r="G10" i="7" s="1"/>
  <c r="J92" i="7"/>
  <c r="H19" i="7"/>
  <c r="H11" i="7" s="1"/>
  <c r="H10" i="7" s="1"/>
  <c r="H206" i="7"/>
  <c r="J206" i="7" s="1"/>
  <c r="G28" i="7"/>
  <c r="J15" i="7"/>
  <c r="H64" i="7"/>
  <c r="J64" i="7" s="1"/>
  <c r="J65" i="7"/>
  <c r="J184" i="7"/>
  <c r="H301" i="7"/>
  <c r="J301" i="7" s="1"/>
  <c r="J302" i="7"/>
  <c r="I191" i="7"/>
  <c r="J191" i="7" s="1"/>
  <c r="J195" i="7"/>
  <c r="H61" i="7"/>
  <c r="J61" i="7" s="1"/>
  <c r="J62" i="7"/>
  <c r="H338" i="7"/>
  <c r="J338" i="7" s="1"/>
  <c r="J339" i="7"/>
  <c r="J264" i="7"/>
  <c r="H304" i="7"/>
  <c r="J305" i="7"/>
  <c r="I234" i="7"/>
  <c r="K234" i="7" s="1"/>
  <c r="H145" i="7"/>
  <c r="J145" i="7" s="1"/>
  <c r="H136" i="7"/>
  <c r="J137" i="7"/>
  <c r="H85" i="7"/>
  <c r="J85" i="7" s="1"/>
  <c r="J86" i="7"/>
  <c r="H133" i="7"/>
  <c r="J133" i="7" s="1"/>
  <c r="J134" i="7"/>
  <c r="J265" i="7"/>
  <c r="H329" i="7"/>
  <c r="J329" i="7" s="1"/>
  <c r="J330" i="7"/>
  <c r="I11" i="7"/>
  <c r="J12" i="7"/>
  <c r="J79" i="7"/>
  <c r="H336" i="7"/>
  <c r="J336" i="7" s="1"/>
  <c r="J337" i="7"/>
  <c r="H325" i="7"/>
  <c r="J326" i="7"/>
  <c r="I74" i="7"/>
  <c r="J31" i="7"/>
  <c r="H30" i="7"/>
  <c r="H29" i="7" s="1"/>
  <c r="J235" i="7"/>
  <c r="I144" i="7"/>
  <c r="J76" i="7"/>
  <c r="I60" i="7"/>
  <c r="I256" i="7"/>
  <c r="J256" i="7" s="1"/>
  <c r="J257" i="7"/>
  <c r="I29" i="7"/>
  <c r="H340" i="7"/>
  <c r="J340" i="7" s="1"/>
  <c r="J341" i="7"/>
  <c r="H327" i="7"/>
  <c r="J327" i="7" s="1"/>
  <c r="J328" i="7"/>
  <c r="I300" i="7"/>
  <c r="K300" i="7" s="1"/>
  <c r="J83" i="7"/>
  <c r="G91" i="7"/>
  <c r="G90" i="7" s="1"/>
  <c r="G205" i="7"/>
  <c r="G204" i="7" s="1"/>
  <c r="H99" i="7"/>
  <c r="H91" i="7" s="1"/>
  <c r="I91" i="7"/>
  <c r="G144" i="7"/>
  <c r="G143" i="7" s="1"/>
  <c r="H152" i="7"/>
  <c r="I205" i="7"/>
  <c r="H213" i="7"/>
  <c r="G234" i="7"/>
  <c r="G233" i="7" s="1"/>
  <c r="H242" i="7"/>
  <c r="H234" i="7" s="1"/>
  <c r="H233" i="7" s="1"/>
  <c r="H271" i="7"/>
  <c r="H263" i="7" s="1"/>
  <c r="I263" i="7"/>
  <c r="K263" i="7" s="1"/>
  <c r="G263" i="7"/>
  <c r="G262" i="7" s="1"/>
  <c r="G324" i="7"/>
  <c r="G331" i="7"/>
  <c r="H332" i="7"/>
  <c r="I324" i="7"/>
  <c r="I331" i="7"/>
  <c r="H12" i="6"/>
  <c r="I12" i="6"/>
  <c r="J12" i="6"/>
  <c r="G12" i="6"/>
  <c r="H9" i="6"/>
  <c r="I9" i="6"/>
  <c r="J9" i="6"/>
  <c r="G9" i="6"/>
  <c r="D6" i="10"/>
  <c r="F6" i="10"/>
  <c r="D7" i="10"/>
  <c r="E7" i="10"/>
  <c r="E6" i="10" s="1"/>
  <c r="F7" i="10"/>
  <c r="C7" i="10"/>
  <c r="C6" i="10" s="1"/>
  <c r="D10" i="10"/>
  <c r="F10" i="10"/>
  <c r="D11" i="10"/>
  <c r="E11" i="10"/>
  <c r="E10" i="10" s="1"/>
  <c r="F11" i="10"/>
  <c r="C11" i="10"/>
  <c r="C10" i="10" s="1"/>
  <c r="H205" i="7" l="1"/>
  <c r="H204" i="7" s="1"/>
  <c r="I143" i="7"/>
  <c r="H324" i="7"/>
  <c r="J19" i="7"/>
  <c r="H331" i="7"/>
  <c r="J331" i="7" s="1"/>
  <c r="H144" i="7"/>
  <c r="H143" i="7" s="1"/>
  <c r="J143" i="7" s="1"/>
  <c r="J325" i="7"/>
  <c r="H75" i="7"/>
  <c r="J30" i="7"/>
  <c r="H300" i="7"/>
  <c r="H262" i="7" s="1"/>
  <c r="I90" i="7"/>
  <c r="J91" i="7"/>
  <c r="J271" i="7"/>
  <c r="I10" i="7"/>
  <c r="J11" i="7"/>
  <c r="J324" i="7"/>
  <c r="I204" i="7"/>
  <c r="J204" i="7" s="1"/>
  <c r="J205" i="7"/>
  <c r="J152" i="7"/>
  <c r="J304" i="7"/>
  <c r="J242" i="7"/>
  <c r="J99" i="7"/>
  <c r="J332" i="7"/>
  <c r="I233" i="7"/>
  <c r="J234" i="7"/>
  <c r="I262" i="7"/>
  <c r="J263" i="7"/>
  <c r="J213" i="7"/>
  <c r="I28" i="7"/>
  <c r="J29" i="7"/>
  <c r="H132" i="7"/>
  <c r="J132" i="7" s="1"/>
  <c r="J136" i="7"/>
  <c r="H60" i="7"/>
  <c r="H28" i="7" s="1"/>
  <c r="I323" i="7"/>
  <c r="G323" i="7"/>
  <c r="G322" i="7" s="1"/>
  <c r="H7" i="8"/>
  <c r="H8" i="8"/>
  <c r="G7" i="8"/>
  <c r="G8" i="8"/>
  <c r="H6" i="8"/>
  <c r="G6" i="8"/>
  <c r="F6" i="8"/>
  <c r="D6" i="8"/>
  <c r="E6" i="8"/>
  <c r="D7" i="8"/>
  <c r="E7" i="8"/>
  <c r="F7" i="8"/>
  <c r="C6" i="8"/>
  <c r="C7" i="8"/>
  <c r="H81" i="3"/>
  <c r="I81" i="3"/>
  <c r="J81" i="3"/>
  <c r="G81" i="3"/>
  <c r="H105" i="3"/>
  <c r="I105" i="3"/>
  <c r="J105" i="3"/>
  <c r="G105" i="3"/>
  <c r="D85" i="5"/>
  <c r="E85" i="5"/>
  <c r="F85" i="5"/>
  <c r="C85" i="5"/>
  <c r="D77" i="5"/>
  <c r="D76" i="5" s="1"/>
  <c r="E77" i="5"/>
  <c r="F77" i="5"/>
  <c r="C77" i="5"/>
  <c r="D70" i="5"/>
  <c r="E70" i="5"/>
  <c r="F70" i="5"/>
  <c r="C70" i="5"/>
  <c r="J101" i="3"/>
  <c r="H197" i="5"/>
  <c r="G197" i="5"/>
  <c r="D196" i="5"/>
  <c r="D195" i="5" s="1"/>
  <c r="E196" i="5"/>
  <c r="F196" i="5"/>
  <c r="C196" i="5"/>
  <c r="C195" i="5" s="1"/>
  <c r="J69" i="3"/>
  <c r="J62" i="3"/>
  <c r="J72" i="3"/>
  <c r="G72" i="3"/>
  <c r="J110" i="3"/>
  <c r="J109" i="3" s="1"/>
  <c r="H110" i="3"/>
  <c r="H109" i="3" s="1"/>
  <c r="G110" i="3"/>
  <c r="G109" i="3" s="1"/>
  <c r="J108" i="3"/>
  <c r="H108" i="3"/>
  <c r="H107" i="3" s="1"/>
  <c r="G108" i="3"/>
  <c r="G107" i="3" s="1"/>
  <c r="J106" i="3"/>
  <c r="H106" i="3"/>
  <c r="I106" i="3" s="1"/>
  <c r="G106" i="3"/>
  <c r="J104" i="3"/>
  <c r="H104" i="3"/>
  <c r="I104" i="3" s="1"/>
  <c r="G104" i="3"/>
  <c r="H101" i="3"/>
  <c r="G101" i="3"/>
  <c r="G100" i="3" s="1"/>
  <c r="G99" i="3" s="1"/>
  <c r="J97" i="3"/>
  <c r="J96" i="3" s="1"/>
  <c r="J95" i="3" s="1"/>
  <c r="H97" i="3"/>
  <c r="H96" i="3" s="1"/>
  <c r="H95" i="3" s="1"/>
  <c r="G97" i="3"/>
  <c r="G96" i="3" s="1"/>
  <c r="G95" i="3" s="1"/>
  <c r="J94" i="3"/>
  <c r="J93" i="3" s="1"/>
  <c r="J92" i="3" s="1"/>
  <c r="H94" i="3"/>
  <c r="I94" i="3" s="1"/>
  <c r="I93" i="3" s="1"/>
  <c r="I92" i="3" s="1"/>
  <c r="G94" i="3"/>
  <c r="G93" i="3" s="1"/>
  <c r="G92" i="3" s="1"/>
  <c r="J91" i="3"/>
  <c r="H91" i="3"/>
  <c r="I91" i="3" s="1"/>
  <c r="G91" i="3"/>
  <c r="J90" i="3"/>
  <c r="H90" i="3"/>
  <c r="I90" i="3" s="1"/>
  <c r="G90" i="3"/>
  <c r="J89" i="3"/>
  <c r="H89" i="3"/>
  <c r="I89" i="3" s="1"/>
  <c r="G89" i="3"/>
  <c r="J86" i="3"/>
  <c r="H86" i="3"/>
  <c r="I86" i="3" s="1"/>
  <c r="G86" i="3"/>
  <c r="J85" i="3"/>
  <c r="J84" i="3"/>
  <c r="H85" i="3"/>
  <c r="I85" i="3" s="1"/>
  <c r="H84" i="3"/>
  <c r="I84" i="3" s="1"/>
  <c r="G84" i="3"/>
  <c r="J83" i="3"/>
  <c r="H83" i="3"/>
  <c r="G83" i="3"/>
  <c r="J82" i="3"/>
  <c r="H82" i="3"/>
  <c r="I82" i="3" s="1"/>
  <c r="G82" i="3"/>
  <c r="J79" i="3"/>
  <c r="J78" i="3" s="1"/>
  <c r="H79" i="3"/>
  <c r="I79" i="3" s="1"/>
  <c r="I78" i="3" s="1"/>
  <c r="G79" i="3"/>
  <c r="G78" i="3" s="1"/>
  <c r="J77" i="3"/>
  <c r="H77" i="3"/>
  <c r="I77" i="3" s="1"/>
  <c r="G77" i="3"/>
  <c r="J76" i="3"/>
  <c r="H76" i="3"/>
  <c r="I76" i="3" s="1"/>
  <c r="G76" i="3"/>
  <c r="J75" i="3"/>
  <c r="H75" i="3"/>
  <c r="I75" i="3" s="1"/>
  <c r="G75" i="3"/>
  <c r="J74" i="3"/>
  <c r="H74" i="3"/>
  <c r="I74" i="3" s="1"/>
  <c r="G74" i="3"/>
  <c r="J73" i="3"/>
  <c r="H73" i="3"/>
  <c r="I73" i="3" s="1"/>
  <c r="G73" i="3"/>
  <c r="H72" i="3"/>
  <c r="I72" i="3" s="1"/>
  <c r="J71" i="3"/>
  <c r="H71" i="3"/>
  <c r="I71" i="3" s="1"/>
  <c r="G71" i="3"/>
  <c r="J70" i="3"/>
  <c r="H70" i="3"/>
  <c r="I70" i="3" s="1"/>
  <c r="G70" i="3"/>
  <c r="H69" i="3"/>
  <c r="I69" i="3" s="1"/>
  <c r="G69" i="3"/>
  <c r="J67" i="3"/>
  <c r="H67" i="3"/>
  <c r="I67" i="3" s="1"/>
  <c r="G67" i="3"/>
  <c r="J66" i="3"/>
  <c r="H66" i="3"/>
  <c r="I66" i="3" s="1"/>
  <c r="G66" i="3"/>
  <c r="J65" i="3"/>
  <c r="H65" i="3"/>
  <c r="I65" i="3" s="1"/>
  <c r="G65" i="3"/>
  <c r="J64" i="3"/>
  <c r="H64" i="3"/>
  <c r="I64" i="3" s="1"/>
  <c r="G64" i="3"/>
  <c r="J63" i="3"/>
  <c r="H63" i="3"/>
  <c r="I63" i="3" s="1"/>
  <c r="G63" i="3"/>
  <c r="H62" i="3"/>
  <c r="I62" i="3" s="1"/>
  <c r="G62" i="3"/>
  <c r="K62" i="3" s="1"/>
  <c r="J60" i="3"/>
  <c r="H60" i="3"/>
  <c r="I60" i="3" s="1"/>
  <c r="G60" i="3"/>
  <c r="J59" i="3"/>
  <c r="J58" i="3"/>
  <c r="H58" i="3"/>
  <c r="I58" i="3" s="1"/>
  <c r="H59" i="3"/>
  <c r="G59" i="3"/>
  <c r="J57" i="3"/>
  <c r="H57" i="3"/>
  <c r="I57" i="3" s="1"/>
  <c r="G57" i="3"/>
  <c r="J54" i="3"/>
  <c r="H54" i="3"/>
  <c r="I54" i="3" s="1"/>
  <c r="G54" i="3"/>
  <c r="J53" i="3"/>
  <c r="H53" i="3"/>
  <c r="I53" i="3" s="1"/>
  <c r="G53" i="3"/>
  <c r="J51" i="3"/>
  <c r="J50" i="3" s="1"/>
  <c r="H51" i="3"/>
  <c r="G51" i="3"/>
  <c r="G50" i="3" s="1"/>
  <c r="J49" i="3"/>
  <c r="J48" i="3" s="1"/>
  <c r="H49" i="3"/>
  <c r="I49" i="3" s="1"/>
  <c r="I48" i="3" s="1"/>
  <c r="G49" i="3"/>
  <c r="G48" i="3" s="1"/>
  <c r="I83" i="3"/>
  <c r="K262" i="7" l="1"/>
  <c r="I8" i="7"/>
  <c r="J233" i="7"/>
  <c r="K233" i="7"/>
  <c r="H323" i="7"/>
  <c r="H322" i="7" s="1"/>
  <c r="I110" i="3"/>
  <c r="I109" i="3" s="1"/>
  <c r="L109" i="3" s="1"/>
  <c r="J144" i="7"/>
  <c r="J300" i="7"/>
  <c r="J60" i="7"/>
  <c r="J262" i="7"/>
  <c r="H74" i="7"/>
  <c r="J74" i="7" s="1"/>
  <c r="J75" i="7"/>
  <c r="I322" i="7"/>
  <c r="J323" i="7"/>
  <c r="H90" i="7"/>
  <c r="J90" i="7" s="1"/>
  <c r="J28" i="7"/>
  <c r="L89" i="3"/>
  <c r="L105" i="3"/>
  <c r="L48" i="3"/>
  <c r="K59" i="3"/>
  <c r="K71" i="3"/>
  <c r="K101" i="3"/>
  <c r="L86" i="3"/>
  <c r="K63" i="3"/>
  <c r="K65" i="3"/>
  <c r="K67" i="3"/>
  <c r="L69" i="3"/>
  <c r="K83" i="3"/>
  <c r="K95" i="3"/>
  <c r="L66" i="3"/>
  <c r="L70" i="3"/>
  <c r="L82" i="3"/>
  <c r="H93" i="3"/>
  <c r="H92" i="3" s="1"/>
  <c r="K48" i="3"/>
  <c r="K57" i="3"/>
  <c r="K66" i="3"/>
  <c r="K70" i="3"/>
  <c r="L73" i="3"/>
  <c r="L77" i="3"/>
  <c r="J100" i="3"/>
  <c r="J99" i="3" s="1"/>
  <c r="K79" i="3"/>
  <c r="L93" i="3"/>
  <c r="L65" i="3"/>
  <c r="K54" i="3"/>
  <c r="L83" i="3"/>
  <c r="L62" i="3"/>
  <c r="G196" i="5"/>
  <c r="K51" i="3"/>
  <c r="L57" i="3"/>
  <c r="K76" i="3"/>
  <c r="K84" i="3"/>
  <c r="K92" i="3"/>
  <c r="K104" i="3"/>
  <c r="K109" i="3"/>
  <c r="K69" i="3"/>
  <c r="L49" i="3"/>
  <c r="L75" i="3"/>
  <c r="K75" i="3"/>
  <c r="K81" i="3"/>
  <c r="K85" i="3"/>
  <c r="L85" i="3"/>
  <c r="L91" i="3"/>
  <c r="K91" i="3"/>
  <c r="H100" i="3"/>
  <c r="H99" i="3" s="1"/>
  <c r="I101" i="3"/>
  <c r="J107" i="3"/>
  <c r="K108" i="3"/>
  <c r="L58" i="3"/>
  <c r="K60" i="3"/>
  <c r="L60" i="3"/>
  <c r="K64" i="3"/>
  <c r="L64" i="3"/>
  <c r="L74" i="3"/>
  <c r="L78" i="3"/>
  <c r="L90" i="3"/>
  <c r="L106" i="3"/>
  <c r="K72" i="3"/>
  <c r="H50" i="3"/>
  <c r="I51" i="3"/>
  <c r="I50" i="3" s="1"/>
  <c r="L50" i="3" s="1"/>
  <c r="L53" i="3"/>
  <c r="K53" i="3"/>
  <c r="L63" i="3"/>
  <c r="L67" i="3"/>
  <c r="L71" i="3"/>
  <c r="K73" i="3"/>
  <c r="K77" i="3"/>
  <c r="K89" i="3"/>
  <c r="K105" i="3"/>
  <c r="E195" i="5"/>
  <c r="H196" i="5"/>
  <c r="K110" i="3"/>
  <c r="K106" i="3"/>
  <c r="K94" i="3"/>
  <c r="K90" i="3"/>
  <c r="K86" i="3"/>
  <c r="K82" i="3"/>
  <c r="K78" i="3"/>
  <c r="K74" i="3"/>
  <c r="K50" i="3"/>
  <c r="L104" i="3"/>
  <c r="L92" i="3"/>
  <c r="L84" i="3"/>
  <c r="L76" i="3"/>
  <c r="L72" i="3"/>
  <c r="I108" i="3"/>
  <c r="I107" i="3" s="1"/>
  <c r="F195" i="5"/>
  <c r="K97" i="3"/>
  <c r="K93" i="3"/>
  <c r="K49" i="3"/>
  <c r="L79" i="3"/>
  <c r="L51" i="3"/>
  <c r="J52" i="3"/>
  <c r="J47" i="3" s="1"/>
  <c r="K96" i="3"/>
  <c r="L94" i="3"/>
  <c r="L54" i="3"/>
  <c r="I97" i="3"/>
  <c r="G68" i="3"/>
  <c r="H68" i="3"/>
  <c r="H88" i="3"/>
  <c r="H87" i="3" s="1"/>
  <c r="G103" i="3"/>
  <c r="G102" i="3" s="1"/>
  <c r="G98" i="3" s="1"/>
  <c r="G14" i="1" s="1"/>
  <c r="I68" i="3"/>
  <c r="J56" i="3"/>
  <c r="H48" i="3"/>
  <c r="G52" i="3"/>
  <c r="G47" i="3" s="1"/>
  <c r="J68" i="3"/>
  <c r="J103" i="3"/>
  <c r="I103" i="3"/>
  <c r="H103" i="3"/>
  <c r="H102" i="3" s="1"/>
  <c r="J88" i="3"/>
  <c r="G88" i="3"/>
  <c r="G87" i="3" s="1"/>
  <c r="I88" i="3"/>
  <c r="I87" i="3" s="1"/>
  <c r="J80" i="3"/>
  <c r="G80" i="3"/>
  <c r="H80" i="3"/>
  <c r="I80" i="3"/>
  <c r="H78" i="3"/>
  <c r="J61" i="3"/>
  <c r="G61" i="3"/>
  <c r="I61" i="3"/>
  <c r="H61" i="3"/>
  <c r="H56" i="3"/>
  <c r="I59" i="3"/>
  <c r="I56" i="3" s="1"/>
  <c r="I52" i="3"/>
  <c r="H52" i="3"/>
  <c r="H41" i="5"/>
  <c r="H43" i="5"/>
  <c r="H45" i="5"/>
  <c r="H46" i="5"/>
  <c r="H49" i="5"/>
  <c r="H50" i="5"/>
  <c r="H51" i="5"/>
  <c r="H53" i="5"/>
  <c r="H54" i="5"/>
  <c r="H55" i="5"/>
  <c r="H56" i="5"/>
  <c r="H57" i="5"/>
  <c r="H59" i="5"/>
  <c r="H60" i="5"/>
  <c r="H61" i="5"/>
  <c r="H62" i="5"/>
  <c r="H63" i="5"/>
  <c r="H64" i="5"/>
  <c r="H65" i="5"/>
  <c r="H66" i="5"/>
  <c r="H67" i="5"/>
  <c r="H69" i="5"/>
  <c r="H71" i="5"/>
  <c r="H72" i="5"/>
  <c r="H73" i="5"/>
  <c r="H74" i="5"/>
  <c r="H75" i="5"/>
  <c r="H78" i="5"/>
  <c r="H79" i="5"/>
  <c r="H83" i="5"/>
  <c r="H86" i="5"/>
  <c r="H87" i="5"/>
  <c r="H89" i="5"/>
  <c r="H91" i="5"/>
  <c r="H97" i="5"/>
  <c r="H99" i="5"/>
  <c r="H101" i="5"/>
  <c r="H104" i="5"/>
  <c r="H105" i="5"/>
  <c r="H106" i="5"/>
  <c r="H107" i="5"/>
  <c r="H109" i="5"/>
  <c r="H110" i="5"/>
  <c r="H111" i="5"/>
  <c r="H112" i="5"/>
  <c r="H113" i="5"/>
  <c r="H114" i="5"/>
  <c r="H116" i="5"/>
  <c r="H117" i="5"/>
  <c r="H118" i="5"/>
  <c r="H119" i="5"/>
  <c r="H120" i="5"/>
  <c r="H121" i="5"/>
  <c r="H123" i="5"/>
  <c r="H125" i="5"/>
  <c r="H126" i="5"/>
  <c r="H127" i="5"/>
  <c r="H128" i="5"/>
  <c r="H131" i="5"/>
  <c r="H132" i="5"/>
  <c r="H135" i="5"/>
  <c r="H139" i="5"/>
  <c r="H142" i="5"/>
  <c r="H143" i="5"/>
  <c r="H144" i="5"/>
  <c r="H150" i="5"/>
  <c r="H152" i="5"/>
  <c r="H154" i="5"/>
  <c r="H157" i="5"/>
  <c r="H158" i="5"/>
  <c r="H159" i="5"/>
  <c r="H160" i="5"/>
  <c r="H162" i="5"/>
  <c r="H163" i="5"/>
  <c r="H164" i="5"/>
  <c r="H165" i="5"/>
  <c r="H166" i="5"/>
  <c r="H167" i="5"/>
  <c r="H169" i="5"/>
  <c r="H170" i="5"/>
  <c r="H171" i="5"/>
  <c r="H172" i="5"/>
  <c r="H173" i="5"/>
  <c r="H174" i="5"/>
  <c r="H175" i="5"/>
  <c r="H176" i="5"/>
  <c r="H177" i="5"/>
  <c r="H179" i="5"/>
  <c r="H181" i="5"/>
  <c r="H182" i="5"/>
  <c r="H183" i="5"/>
  <c r="H184" i="5"/>
  <c r="H185" i="5"/>
  <c r="H188" i="5"/>
  <c r="H189" i="5"/>
  <c r="H190" i="5"/>
  <c r="H193" i="5"/>
  <c r="H200" i="5"/>
  <c r="H202" i="5"/>
  <c r="H204" i="5"/>
  <c r="H211" i="5"/>
  <c r="H213" i="5"/>
  <c r="H215" i="5"/>
  <c r="H218" i="5"/>
  <c r="H220" i="5"/>
  <c r="H221" i="5"/>
  <c r="H223" i="5"/>
  <c r="H224" i="5"/>
  <c r="H226" i="5"/>
  <c r="H228" i="5"/>
  <c r="H229" i="5"/>
  <c r="H233" i="5"/>
  <c r="H238" i="5"/>
  <c r="H240" i="5"/>
  <c r="H242" i="5"/>
  <c r="H245" i="5"/>
  <c r="H246" i="5"/>
  <c r="H247" i="5"/>
  <c r="H248" i="5"/>
  <c r="H250" i="5"/>
  <c r="H251" i="5"/>
  <c r="H252" i="5"/>
  <c r="H253" i="5"/>
  <c r="H254" i="5"/>
  <c r="H256" i="5"/>
  <c r="H257" i="5"/>
  <c r="H258" i="5"/>
  <c r="H259" i="5"/>
  <c r="H260" i="5"/>
  <c r="H261" i="5"/>
  <c r="H262" i="5"/>
  <c r="H264" i="5"/>
  <c r="H266" i="5"/>
  <c r="H267" i="5"/>
  <c r="H268" i="5"/>
  <c r="H271" i="5"/>
  <c r="H275" i="5"/>
  <c r="H278" i="5"/>
  <c r="H279" i="5"/>
  <c r="H280" i="5"/>
  <c r="H282" i="5"/>
  <c r="H288" i="5"/>
  <c r="H290" i="5"/>
  <c r="H292" i="5"/>
  <c r="H295" i="5"/>
  <c r="H296" i="5"/>
  <c r="H297" i="5"/>
  <c r="H299" i="5"/>
  <c r="H301" i="5"/>
  <c r="H303" i="5"/>
  <c r="H304" i="5"/>
  <c r="G41" i="5"/>
  <c r="G43" i="5"/>
  <c r="G45" i="5"/>
  <c r="G46" i="5"/>
  <c r="G49" i="5"/>
  <c r="G50" i="5"/>
  <c r="G51" i="5"/>
  <c r="G53" i="5"/>
  <c r="G54" i="5"/>
  <c r="G55" i="5"/>
  <c r="G56" i="5"/>
  <c r="G57" i="5"/>
  <c r="G59" i="5"/>
  <c r="G60" i="5"/>
  <c r="G61" i="5"/>
  <c r="G62" i="5"/>
  <c r="G63" i="5"/>
  <c r="G64" i="5"/>
  <c r="G65" i="5"/>
  <c r="G66" i="5"/>
  <c r="G67" i="5"/>
  <c r="G69" i="5"/>
  <c r="G70" i="5"/>
  <c r="G71" i="5"/>
  <c r="G72" i="5"/>
  <c r="G73" i="5"/>
  <c r="G74" i="5"/>
  <c r="G75" i="5"/>
  <c r="G78" i="5"/>
  <c r="G79" i="5"/>
  <c r="G83" i="5"/>
  <c r="G86" i="5"/>
  <c r="G87" i="5"/>
  <c r="G89" i="5"/>
  <c r="G91" i="5"/>
  <c r="G97" i="5"/>
  <c r="G99" i="5"/>
  <c r="G101" i="5"/>
  <c r="G104" i="5"/>
  <c r="G105" i="5"/>
  <c r="G106" i="5"/>
  <c r="G107" i="5"/>
  <c r="G109" i="5"/>
  <c r="G110" i="5"/>
  <c r="G111" i="5"/>
  <c r="G112" i="5"/>
  <c r="G113" i="5"/>
  <c r="G114" i="5"/>
  <c r="G116" i="5"/>
  <c r="G117" i="5"/>
  <c r="G118" i="5"/>
  <c r="G119" i="5"/>
  <c r="G120" i="5"/>
  <c r="G121" i="5"/>
  <c r="G123" i="5"/>
  <c r="G125" i="5"/>
  <c r="G126" i="5"/>
  <c r="G127" i="5"/>
  <c r="G128" i="5"/>
  <c r="G131" i="5"/>
  <c r="G132" i="5"/>
  <c r="G135" i="5"/>
  <c r="G139" i="5"/>
  <c r="G142" i="5"/>
  <c r="G143" i="5"/>
  <c r="G144" i="5"/>
  <c r="G150" i="5"/>
  <c r="G152" i="5"/>
  <c r="G154" i="5"/>
  <c r="G157" i="5"/>
  <c r="G158" i="5"/>
  <c r="G159" i="5"/>
  <c r="G160" i="5"/>
  <c r="G162" i="5"/>
  <c r="G163" i="5"/>
  <c r="G164" i="5"/>
  <c r="G165" i="5"/>
  <c r="G166" i="5"/>
  <c r="G167" i="5"/>
  <c r="G169" i="5"/>
  <c r="G170" i="5"/>
  <c r="G171" i="5"/>
  <c r="G172" i="5"/>
  <c r="G173" i="5"/>
  <c r="G174" i="5"/>
  <c r="G175" i="5"/>
  <c r="G176" i="5"/>
  <c r="G177" i="5"/>
  <c r="G179" i="5"/>
  <c r="G181" i="5"/>
  <c r="G182" i="5"/>
  <c r="G183" i="5"/>
  <c r="G184" i="5"/>
  <c r="G185" i="5"/>
  <c r="G188" i="5"/>
  <c r="G189" i="5"/>
  <c r="G190" i="5"/>
  <c r="G193" i="5"/>
  <c r="G200" i="5"/>
  <c r="G202" i="5"/>
  <c r="G204" i="5"/>
  <c r="G211" i="5"/>
  <c r="G213" i="5"/>
  <c r="G215" i="5"/>
  <c r="G218" i="5"/>
  <c r="G220" i="5"/>
  <c r="G221" i="5"/>
  <c r="G223" i="5"/>
  <c r="G224" i="5"/>
  <c r="G226" i="5"/>
  <c r="G228" i="5"/>
  <c r="G229" i="5"/>
  <c r="G233" i="5"/>
  <c r="G238" i="5"/>
  <c r="G240" i="5"/>
  <c r="G242" i="5"/>
  <c r="G245" i="5"/>
  <c r="G246" i="5"/>
  <c r="G247" i="5"/>
  <c r="G248" i="5"/>
  <c r="G250" i="5"/>
  <c r="G251" i="5"/>
  <c r="G252" i="5"/>
  <c r="G253" i="5"/>
  <c r="G254" i="5"/>
  <c r="G256" i="5"/>
  <c r="G257" i="5"/>
  <c r="G258" i="5"/>
  <c r="G259" i="5"/>
  <c r="G260" i="5"/>
  <c r="G261" i="5"/>
  <c r="G262" i="5"/>
  <c r="G264" i="5"/>
  <c r="G266" i="5"/>
  <c r="G267" i="5"/>
  <c r="G268" i="5"/>
  <c r="G271" i="5"/>
  <c r="G275" i="5"/>
  <c r="G278" i="5"/>
  <c r="G279" i="5"/>
  <c r="G280" i="5"/>
  <c r="G282" i="5"/>
  <c r="G288" i="5"/>
  <c r="G290" i="5"/>
  <c r="G292" i="5"/>
  <c r="G295" i="5"/>
  <c r="G296" i="5"/>
  <c r="G297" i="5"/>
  <c r="G299" i="5"/>
  <c r="G301" i="5"/>
  <c r="G303" i="5"/>
  <c r="G304" i="5"/>
  <c r="D300" i="5"/>
  <c r="E300" i="5"/>
  <c r="F300" i="5"/>
  <c r="C300" i="5"/>
  <c r="D298" i="5"/>
  <c r="E298" i="5"/>
  <c r="F298" i="5"/>
  <c r="C298" i="5"/>
  <c r="D294" i="5"/>
  <c r="E294" i="5"/>
  <c r="F294" i="5"/>
  <c r="C294" i="5"/>
  <c r="D287" i="5"/>
  <c r="E287" i="5"/>
  <c r="F287" i="5"/>
  <c r="C287" i="5"/>
  <c r="F302" i="5"/>
  <c r="E302" i="5"/>
  <c r="D302" i="5"/>
  <c r="C302" i="5"/>
  <c r="F291" i="5"/>
  <c r="E291" i="5"/>
  <c r="D291" i="5"/>
  <c r="C291" i="5"/>
  <c r="F289" i="5"/>
  <c r="E289" i="5"/>
  <c r="D289" i="5"/>
  <c r="C289" i="5"/>
  <c r="D100" i="5"/>
  <c r="E100" i="5"/>
  <c r="F100" i="5"/>
  <c r="C100" i="5"/>
  <c r="F115" i="5"/>
  <c r="D115" i="5"/>
  <c r="E115" i="5"/>
  <c r="C115" i="5"/>
  <c r="D124" i="5"/>
  <c r="E124" i="5"/>
  <c r="F124" i="5"/>
  <c r="C124" i="5"/>
  <c r="D130" i="5"/>
  <c r="D129" i="5" s="1"/>
  <c r="E130" i="5"/>
  <c r="E129" i="5" s="1"/>
  <c r="F130" i="5"/>
  <c r="F129" i="5" s="1"/>
  <c r="C130" i="5"/>
  <c r="C129" i="5" s="1"/>
  <c r="D153" i="5"/>
  <c r="E153" i="5"/>
  <c r="F153" i="5"/>
  <c r="C153" i="5"/>
  <c r="F180" i="5"/>
  <c r="D180" i="5"/>
  <c r="E180" i="5"/>
  <c r="C180" i="5"/>
  <c r="D199" i="5"/>
  <c r="E199" i="5"/>
  <c r="F199" i="5"/>
  <c r="C199" i="5"/>
  <c r="D265" i="5"/>
  <c r="E265" i="5"/>
  <c r="F265" i="5"/>
  <c r="C265" i="5"/>
  <c r="D255" i="5"/>
  <c r="E255" i="5"/>
  <c r="F255" i="5"/>
  <c r="C255" i="5"/>
  <c r="D249" i="5"/>
  <c r="E249" i="5"/>
  <c r="F249" i="5"/>
  <c r="C249" i="5"/>
  <c r="D241" i="5"/>
  <c r="E241" i="5"/>
  <c r="F241" i="5"/>
  <c r="C241" i="5"/>
  <c r="D232" i="5"/>
  <c r="D231" i="5" s="1"/>
  <c r="E232" i="5"/>
  <c r="E231" i="5" s="1"/>
  <c r="F232" i="5"/>
  <c r="F231" i="5" s="1"/>
  <c r="F230" i="5" s="1"/>
  <c r="C232" i="5"/>
  <c r="C231" i="5" s="1"/>
  <c r="C230" i="5" s="1"/>
  <c r="D227" i="5"/>
  <c r="E227" i="5"/>
  <c r="F227" i="5"/>
  <c r="C227" i="5"/>
  <c r="D222" i="5"/>
  <c r="E222" i="5"/>
  <c r="F222" i="5"/>
  <c r="C222" i="5"/>
  <c r="D219" i="5"/>
  <c r="E219" i="5"/>
  <c r="F219" i="5"/>
  <c r="C219" i="5"/>
  <c r="G58" i="3" s="1"/>
  <c r="K58" i="3" s="1"/>
  <c r="D217" i="5"/>
  <c r="E217" i="5"/>
  <c r="F217" i="5"/>
  <c r="C217" i="5"/>
  <c r="D214" i="5"/>
  <c r="E214" i="5"/>
  <c r="F214" i="5"/>
  <c r="C214" i="5"/>
  <c r="F281" i="5"/>
  <c r="E281" i="5"/>
  <c r="D281" i="5"/>
  <c r="C281" i="5"/>
  <c r="F277" i="5"/>
  <c r="E277" i="5"/>
  <c r="D277" i="5"/>
  <c r="C277" i="5"/>
  <c r="F274" i="5"/>
  <c r="F273" i="5" s="1"/>
  <c r="E274" i="5"/>
  <c r="E273" i="5" s="1"/>
  <c r="D274" i="5"/>
  <c r="D273" i="5" s="1"/>
  <c r="C274" i="5"/>
  <c r="C273" i="5" s="1"/>
  <c r="F270" i="5"/>
  <c r="F269" i="5" s="1"/>
  <c r="E270" i="5"/>
  <c r="E269" i="5" s="1"/>
  <c r="D270" i="5"/>
  <c r="D269" i="5" s="1"/>
  <c r="C270" i="5"/>
  <c r="C269" i="5" s="1"/>
  <c r="F263" i="5"/>
  <c r="E263" i="5"/>
  <c r="D263" i="5"/>
  <c r="C263" i="5"/>
  <c r="F244" i="5"/>
  <c r="E244" i="5"/>
  <c r="D244" i="5"/>
  <c r="C244" i="5"/>
  <c r="F239" i="5"/>
  <c r="E239" i="5"/>
  <c r="D239" i="5"/>
  <c r="C239" i="5"/>
  <c r="F237" i="5"/>
  <c r="E237" i="5"/>
  <c r="D237" i="5"/>
  <c r="C237" i="5"/>
  <c r="F225" i="5"/>
  <c r="E225" i="5"/>
  <c r="D225" i="5"/>
  <c r="C225" i="5"/>
  <c r="F212" i="5"/>
  <c r="E212" i="5"/>
  <c r="D212" i="5"/>
  <c r="C212" i="5"/>
  <c r="F210" i="5"/>
  <c r="E210" i="5"/>
  <c r="D210" i="5"/>
  <c r="C210" i="5"/>
  <c r="F203" i="5"/>
  <c r="E203" i="5"/>
  <c r="D203" i="5"/>
  <c r="C203" i="5"/>
  <c r="F201" i="5"/>
  <c r="E201" i="5"/>
  <c r="D201" i="5"/>
  <c r="C201" i="5"/>
  <c r="F192" i="5"/>
  <c r="F191" i="5" s="1"/>
  <c r="E192" i="5"/>
  <c r="E191" i="5" s="1"/>
  <c r="D192" i="5"/>
  <c r="D191" i="5" s="1"/>
  <c r="C192" i="5"/>
  <c r="C191" i="5" s="1"/>
  <c r="F187" i="5"/>
  <c r="F186" i="5" s="1"/>
  <c r="E187" i="5"/>
  <c r="E186" i="5" s="1"/>
  <c r="D187" i="5"/>
  <c r="D186" i="5" s="1"/>
  <c r="C187" i="5"/>
  <c r="C186" i="5" s="1"/>
  <c r="F178" i="5"/>
  <c r="E178" i="5"/>
  <c r="D178" i="5"/>
  <c r="C178" i="5"/>
  <c r="F168" i="5"/>
  <c r="E168" i="5"/>
  <c r="D168" i="5"/>
  <c r="C168" i="5"/>
  <c r="F161" i="5"/>
  <c r="E161" i="5"/>
  <c r="D161" i="5"/>
  <c r="C161" i="5"/>
  <c r="F156" i="5"/>
  <c r="E156" i="5"/>
  <c r="D156" i="5"/>
  <c r="C156" i="5"/>
  <c r="F151" i="5"/>
  <c r="E151" i="5"/>
  <c r="D151" i="5"/>
  <c r="C151" i="5"/>
  <c r="F149" i="5"/>
  <c r="E149" i="5"/>
  <c r="D149" i="5"/>
  <c r="C149" i="5"/>
  <c r="D108" i="5"/>
  <c r="E108" i="5"/>
  <c r="F108" i="5"/>
  <c r="C108" i="5"/>
  <c r="D103" i="5"/>
  <c r="E103" i="5"/>
  <c r="F103" i="5"/>
  <c r="C103" i="5"/>
  <c r="F141" i="5"/>
  <c r="F140" i="5" s="1"/>
  <c r="E141" i="5"/>
  <c r="E140" i="5" s="1"/>
  <c r="D141" i="5"/>
  <c r="D140" i="5" s="1"/>
  <c r="C141" i="5"/>
  <c r="C140" i="5" s="1"/>
  <c r="F138" i="5"/>
  <c r="F137" i="5" s="1"/>
  <c r="E138" i="5"/>
  <c r="E137" i="5" s="1"/>
  <c r="D138" i="5"/>
  <c r="D137" i="5" s="1"/>
  <c r="C138" i="5"/>
  <c r="C137" i="5" s="1"/>
  <c r="F134" i="5"/>
  <c r="F133" i="5" s="1"/>
  <c r="E134" i="5"/>
  <c r="E133" i="5" s="1"/>
  <c r="D134" i="5"/>
  <c r="D133" i="5" s="1"/>
  <c r="C134" i="5"/>
  <c r="C133" i="5" s="1"/>
  <c r="F122" i="5"/>
  <c r="E122" i="5"/>
  <c r="D122" i="5"/>
  <c r="C122" i="5"/>
  <c r="F98" i="5"/>
  <c r="E98" i="5"/>
  <c r="D98" i="5"/>
  <c r="C98" i="5"/>
  <c r="F96" i="5"/>
  <c r="E96" i="5"/>
  <c r="D96" i="5"/>
  <c r="C96" i="5"/>
  <c r="D90" i="5"/>
  <c r="E90" i="5"/>
  <c r="F90" i="5"/>
  <c r="D88" i="5"/>
  <c r="E88" i="5"/>
  <c r="F88" i="5"/>
  <c r="D82" i="5"/>
  <c r="D81" i="5" s="1"/>
  <c r="E82" i="5"/>
  <c r="E81" i="5" s="1"/>
  <c r="F82" i="5"/>
  <c r="F81" i="5" s="1"/>
  <c r="E76" i="5"/>
  <c r="F76" i="5"/>
  <c r="H70" i="5"/>
  <c r="D68" i="5"/>
  <c r="E68" i="5"/>
  <c r="F68" i="5"/>
  <c r="D58" i="5"/>
  <c r="E58" i="5"/>
  <c r="F58" i="5"/>
  <c r="D52" i="5"/>
  <c r="E52" i="5"/>
  <c r="F52" i="5"/>
  <c r="D48" i="5"/>
  <c r="E48" i="5"/>
  <c r="F48" i="5"/>
  <c r="D44" i="5"/>
  <c r="E44" i="5"/>
  <c r="F44" i="5"/>
  <c r="D42" i="5"/>
  <c r="E42" i="5"/>
  <c r="F42" i="5"/>
  <c r="D40" i="5"/>
  <c r="E40" i="5"/>
  <c r="F40" i="5"/>
  <c r="C88" i="5"/>
  <c r="C90" i="5"/>
  <c r="C82" i="5"/>
  <c r="C81" i="5" s="1"/>
  <c r="C76" i="5"/>
  <c r="C58" i="5"/>
  <c r="C68" i="5"/>
  <c r="C52" i="5"/>
  <c r="C48" i="5"/>
  <c r="C44" i="5"/>
  <c r="C42" i="5"/>
  <c r="C40" i="5"/>
  <c r="H9" i="5"/>
  <c r="H10" i="5"/>
  <c r="H13" i="5"/>
  <c r="H14" i="5"/>
  <c r="H15" i="5"/>
  <c r="H16" i="5"/>
  <c r="H19" i="5"/>
  <c r="H20" i="5"/>
  <c r="H21" i="5"/>
  <c r="H24" i="5"/>
  <c r="H26" i="5"/>
  <c r="H27" i="5"/>
  <c r="H28" i="5"/>
  <c r="H31" i="5"/>
  <c r="H34" i="5"/>
  <c r="G9" i="5"/>
  <c r="G10" i="5"/>
  <c r="G13" i="5"/>
  <c r="G14" i="5"/>
  <c r="G15" i="5"/>
  <c r="G16" i="5"/>
  <c r="G19" i="5"/>
  <c r="G20" i="5"/>
  <c r="G21" i="5"/>
  <c r="G24" i="5"/>
  <c r="G26" i="5"/>
  <c r="G27" i="5"/>
  <c r="G28" i="5"/>
  <c r="G31" i="5"/>
  <c r="G34" i="5"/>
  <c r="L14" i="3"/>
  <c r="L15" i="3"/>
  <c r="L16" i="3"/>
  <c r="L18" i="3"/>
  <c r="L19" i="3"/>
  <c r="L26" i="3"/>
  <c r="L29" i="3"/>
  <c r="L30" i="3"/>
  <c r="L32" i="3"/>
  <c r="L35" i="3"/>
  <c r="L39" i="3"/>
  <c r="L40" i="3"/>
  <c r="K14" i="3"/>
  <c r="K16" i="3"/>
  <c r="K18" i="3"/>
  <c r="K19" i="3"/>
  <c r="K26" i="3"/>
  <c r="K29" i="3"/>
  <c r="K30" i="3"/>
  <c r="K32" i="3"/>
  <c r="K35" i="3"/>
  <c r="K39" i="3"/>
  <c r="K40" i="3"/>
  <c r="H38" i="3"/>
  <c r="H37" i="3" s="1"/>
  <c r="H36" i="3" s="1"/>
  <c r="H11" i="1" s="1"/>
  <c r="I38" i="3"/>
  <c r="I37" i="3" s="1"/>
  <c r="I36" i="3" s="1"/>
  <c r="I11" i="1" s="1"/>
  <c r="J38" i="3"/>
  <c r="G38" i="3"/>
  <c r="G37" i="3" s="1"/>
  <c r="G36" i="3" s="1"/>
  <c r="G11" i="1" s="1"/>
  <c r="H34" i="3"/>
  <c r="H33" i="3" s="1"/>
  <c r="I34" i="3"/>
  <c r="I33" i="3" s="1"/>
  <c r="J34" i="3"/>
  <c r="J33" i="3" s="1"/>
  <c r="G34" i="3"/>
  <c r="G33" i="3" s="1"/>
  <c r="H31" i="3"/>
  <c r="I31" i="3"/>
  <c r="J31" i="3"/>
  <c r="G31" i="3"/>
  <c r="H28" i="3"/>
  <c r="I28" i="3"/>
  <c r="I27" i="3" s="1"/>
  <c r="J28" i="3"/>
  <c r="G27" i="3"/>
  <c r="H24" i="3"/>
  <c r="I24" i="3"/>
  <c r="J24" i="3"/>
  <c r="G24" i="3"/>
  <c r="H17" i="3"/>
  <c r="I17" i="3"/>
  <c r="J17" i="3"/>
  <c r="G17" i="3"/>
  <c r="G15" i="3"/>
  <c r="K15" i="3" s="1"/>
  <c r="H13" i="3"/>
  <c r="I13" i="3"/>
  <c r="J13" i="3"/>
  <c r="G13" i="3"/>
  <c r="H23" i="3"/>
  <c r="I23" i="3"/>
  <c r="J23" i="3"/>
  <c r="H22" i="3"/>
  <c r="I22" i="3"/>
  <c r="J22" i="3"/>
  <c r="G23" i="3"/>
  <c r="G22" i="3"/>
  <c r="D7" i="5"/>
  <c r="E7" i="5"/>
  <c r="F7" i="5"/>
  <c r="C7" i="5"/>
  <c r="D33" i="5"/>
  <c r="D32" i="5" s="1"/>
  <c r="E33" i="5"/>
  <c r="E32" i="5" s="1"/>
  <c r="F33" i="5"/>
  <c r="F32" i="5" s="1"/>
  <c r="C33" i="5"/>
  <c r="C32" i="5" s="1"/>
  <c r="D30" i="5"/>
  <c r="D29" i="5" s="1"/>
  <c r="E30" i="5"/>
  <c r="E29" i="5" s="1"/>
  <c r="F30" i="5"/>
  <c r="F29" i="5" s="1"/>
  <c r="C30" i="5"/>
  <c r="C29" i="5" s="1"/>
  <c r="D25" i="5"/>
  <c r="E25" i="5"/>
  <c r="F25" i="5"/>
  <c r="D23" i="5"/>
  <c r="E23" i="5"/>
  <c r="F23" i="5"/>
  <c r="C25" i="5"/>
  <c r="C23" i="5"/>
  <c r="D17" i="5"/>
  <c r="E17" i="5"/>
  <c r="F17" i="5"/>
  <c r="C17" i="5"/>
  <c r="C6" i="5" s="1"/>
  <c r="D12" i="5"/>
  <c r="D11" i="5" s="1"/>
  <c r="E12" i="5"/>
  <c r="E11" i="5" s="1"/>
  <c r="F12" i="5"/>
  <c r="F11" i="5" s="1"/>
  <c r="D8" i="5"/>
  <c r="E8" i="5"/>
  <c r="F8" i="5"/>
  <c r="C8" i="5"/>
  <c r="C12" i="5"/>
  <c r="C11" i="5" s="1"/>
  <c r="J8" i="7" l="1"/>
  <c r="K8" i="7"/>
  <c r="J322" i="7"/>
  <c r="H214" i="5"/>
  <c r="H217" i="5"/>
  <c r="H222" i="5"/>
  <c r="H241" i="5"/>
  <c r="H249" i="5"/>
  <c r="H265" i="5"/>
  <c r="H199" i="5"/>
  <c r="H124" i="5"/>
  <c r="H100" i="5"/>
  <c r="H287" i="5"/>
  <c r="H298" i="5"/>
  <c r="L110" i="3"/>
  <c r="H27" i="3"/>
  <c r="I12" i="3"/>
  <c r="I11" i="3" s="1"/>
  <c r="L17" i="3"/>
  <c r="L28" i="3"/>
  <c r="L31" i="3"/>
  <c r="H12" i="3"/>
  <c r="K17" i="3"/>
  <c r="H98" i="3"/>
  <c r="H14" i="1" s="1"/>
  <c r="H48" i="5"/>
  <c r="I102" i="3"/>
  <c r="K100" i="3"/>
  <c r="G108" i="5"/>
  <c r="H85" i="5"/>
  <c r="G96" i="5"/>
  <c r="G149" i="5"/>
  <c r="G156" i="5"/>
  <c r="G161" i="5"/>
  <c r="G168" i="5"/>
  <c r="G201" i="5"/>
  <c r="G210" i="5"/>
  <c r="G239" i="5"/>
  <c r="G263" i="5"/>
  <c r="G274" i="5"/>
  <c r="I47" i="3"/>
  <c r="L47" i="3" s="1"/>
  <c r="G219" i="5"/>
  <c r="G227" i="5"/>
  <c r="G230" i="5"/>
  <c r="G255" i="5"/>
  <c r="G153" i="5"/>
  <c r="G129" i="5"/>
  <c r="F293" i="5"/>
  <c r="G300" i="5"/>
  <c r="H44" i="5"/>
  <c r="H68" i="5"/>
  <c r="H88" i="5"/>
  <c r="H90" i="5"/>
  <c r="H239" i="5"/>
  <c r="H263" i="5"/>
  <c r="H76" i="5"/>
  <c r="E293" i="5"/>
  <c r="H300" i="5"/>
  <c r="G42" i="5"/>
  <c r="G58" i="5"/>
  <c r="F198" i="5"/>
  <c r="F194" i="5" s="1"/>
  <c r="H201" i="5"/>
  <c r="H203" i="5"/>
  <c r="H210" i="5"/>
  <c r="H212" i="5"/>
  <c r="H225" i="5"/>
  <c r="H237" i="5"/>
  <c r="H244" i="5"/>
  <c r="H269" i="5"/>
  <c r="H273" i="5"/>
  <c r="H277" i="5"/>
  <c r="H281" i="5"/>
  <c r="H180" i="5"/>
  <c r="H115" i="5"/>
  <c r="H289" i="5"/>
  <c r="H291" i="5"/>
  <c r="H302" i="5"/>
  <c r="D293" i="5"/>
  <c r="G287" i="5"/>
  <c r="G270" i="5"/>
  <c r="G214" i="5"/>
  <c r="G124" i="5"/>
  <c r="G100" i="5"/>
  <c r="G56" i="3"/>
  <c r="G55" i="3" s="1"/>
  <c r="G46" i="3" s="1"/>
  <c r="H98" i="5"/>
  <c r="H122" i="5"/>
  <c r="H140" i="5"/>
  <c r="H151" i="5"/>
  <c r="H178" i="5"/>
  <c r="H186" i="5"/>
  <c r="H219" i="5"/>
  <c r="H227" i="5"/>
  <c r="H231" i="5"/>
  <c r="H255" i="5"/>
  <c r="H153" i="5"/>
  <c r="H129" i="5"/>
  <c r="G222" i="5"/>
  <c r="H40" i="5"/>
  <c r="H52" i="5"/>
  <c r="G90" i="5"/>
  <c r="H103" i="5"/>
  <c r="H108" i="5"/>
  <c r="C293" i="5"/>
  <c r="G291" i="5"/>
  <c r="G180" i="5"/>
  <c r="H161" i="5"/>
  <c r="L81" i="3"/>
  <c r="G302" i="5"/>
  <c r="G298" i="5"/>
  <c r="G294" i="5"/>
  <c r="G281" i="5"/>
  <c r="G277" i="5"/>
  <c r="G273" i="5"/>
  <c r="G269" i="5"/>
  <c r="G265" i="5"/>
  <c r="G249" i="5"/>
  <c r="G241" i="5"/>
  <c r="G237" i="5"/>
  <c r="G225" i="5"/>
  <c r="G217" i="5"/>
  <c r="G187" i="5"/>
  <c r="G151" i="5"/>
  <c r="G140" i="5"/>
  <c r="G115" i="5"/>
  <c r="G103" i="5"/>
  <c r="G88" i="5"/>
  <c r="G85" i="5"/>
  <c r="G77" i="5"/>
  <c r="H274" i="5"/>
  <c r="H270" i="5"/>
  <c r="H168" i="5"/>
  <c r="H156" i="5"/>
  <c r="H141" i="5"/>
  <c r="H96" i="5"/>
  <c r="H58" i="5"/>
  <c r="H42" i="5"/>
  <c r="I96" i="3"/>
  <c r="L97" i="3"/>
  <c r="L107" i="3"/>
  <c r="K107" i="3"/>
  <c r="K68" i="3"/>
  <c r="L68" i="3"/>
  <c r="E39" i="5"/>
  <c r="G289" i="5"/>
  <c r="G244" i="5"/>
  <c r="G232" i="5"/>
  <c r="G212" i="5"/>
  <c r="G203" i="5"/>
  <c r="G199" i="5"/>
  <c r="G186" i="5"/>
  <c r="G178" i="5"/>
  <c r="G130" i="5"/>
  <c r="G122" i="5"/>
  <c r="G98" i="5"/>
  <c r="G76" i="5"/>
  <c r="G68" i="5"/>
  <c r="G52" i="5"/>
  <c r="G48" i="5"/>
  <c r="G44" i="5"/>
  <c r="G40" i="5"/>
  <c r="H294" i="5"/>
  <c r="H187" i="5"/>
  <c r="H77" i="5"/>
  <c r="K47" i="3"/>
  <c r="J55" i="3"/>
  <c r="K61" i="3"/>
  <c r="L61" i="3"/>
  <c r="J87" i="3"/>
  <c r="K88" i="3"/>
  <c r="L88" i="3"/>
  <c r="J102" i="3"/>
  <c r="L103" i="3"/>
  <c r="K103" i="3"/>
  <c r="K52" i="3"/>
  <c r="L52" i="3"/>
  <c r="K99" i="3"/>
  <c r="I100" i="3"/>
  <c r="L101" i="3"/>
  <c r="G141" i="5"/>
  <c r="H149" i="5"/>
  <c r="G195" i="5"/>
  <c r="H195" i="5"/>
  <c r="G231" i="5"/>
  <c r="H232" i="5"/>
  <c r="H130" i="5"/>
  <c r="K80" i="3"/>
  <c r="L80" i="3"/>
  <c r="L56" i="3"/>
  <c r="L59" i="3"/>
  <c r="L108" i="3"/>
  <c r="G82" i="5"/>
  <c r="H137" i="5"/>
  <c r="H191" i="5"/>
  <c r="H81" i="5"/>
  <c r="G191" i="5"/>
  <c r="G134" i="5"/>
  <c r="G137" i="5"/>
  <c r="G133" i="5"/>
  <c r="G81" i="5"/>
  <c r="H138" i="5"/>
  <c r="H134" i="5"/>
  <c r="H82" i="5"/>
  <c r="G138" i="5"/>
  <c r="H133" i="5"/>
  <c r="H47" i="3"/>
  <c r="H192" i="5"/>
  <c r="G192" i="5"/>
  <c r="I55" i="3"/>
  <c r="H55" i="3"/>
  <c r="H46" i="3" s="1"/>
  <c r="K34" i="3"/>
  <c r="K38" i="3"/>
  <c r="K33" i="3"/>
  <c r="L24" i="3"/>
  <c r="K24" i="3"/>
  <c r="J27" i="3"/>
  <c r="J37" i="3"/>
  <c r="L34" i="3"/>
  <c r="K28" i="3"/>
  <c r="K25" i="3"/>
  <c r="K13" i="3"/>
  <c r="L33" i="3"/>
  <c r="K31" i="3"/>
  <c r="L25" i="3"/>
  <c r="L13" i="3"/>
  <c r="L38" i="3"/>
  <c r="C286" i="5"/>
  <c r="F286" i="5"/>
  <c r="E286" i="5"/>
  <c r="D286" i="5"/>
  <c r="E198" i="5"/>
  <c r="D276" i="5"/>
  <c r="D272" i="5" s="1"/>
  <c r="F276" i="5"/>
  <c r="E276" i="5"/>
  <c r="E272" i="5" s="1"/>
  <c r="C276" i="5"/>
  <c r="C272" i="5" s="1"/>
  <c r="D198" i="5"/>
  <c r="D194" i="5" s="1"/>
  <c r="D39" i="5"/>
  <c r="D38" i="5" s="1"/>
  <c r="C198" i="5"/>
  <c r="C194" i="5" s="1"/>
  <c r="D230" i="5"/>
  <c r="E230" i="5"/>
  <c r="H230" i="5" s="1"/>
  <c r="C148" i="5"/>
  <c r="D243" i="5"/>
  <c r="D236" i="5"/>
  <c r="F148" i="5"/>
  <c r="C136" i="5"/>
  <c r="H23" i="5"/>
  <c r="D95" i="5"/>
  <c r="D216" i="5"/>
  <c r="D209" i="5"/>
  <c r="E148" i="5"/>
  <c r="E209" i="5"/>
  <c r="F136" i="5"/>
  <c r="E95" i="5"/>
  <c r="F209" i="5"/>
  <c r="F216" i="5"/>
  <c r="E216" i="5"/>
  <c r="F236" i="5"/>
  <c r="E236" i="5"/>
  <c r="F243" i="5"/>
  <c r="E243" i="5"/>
  <c r="C209" i="5"/>
  <c r="C216" i="5"/>
  <c r="C236" i="5"/>
  <c r="C243" i="5"/>
  <c r="C155" i="5"/>
  <c r="E155" i="5"/>
  <c r="F155" i="5"/>
  <c r="D155" i="5"/>
  <c r="D148" i="5"/>
  <c r="E136" i="5"/>
  <c r="D136" i="5"/>
  <c r="F102" i="5"/>
  <c r="C102" i="5"/>
  <c r="D102" i="5"/>
  <c r="E102" i="5"/>
  <c r="G29" i="5"/>
  <c r="F95" i="5"/>
  <c r="C95" i="5"/>
  <c r="G7" i="5"/>
  <c r="H11" i="5"/>
  <c r="H25" i="5"/>
  <c r="G32" i="5"/>
  <c r="H29" i="5"/>
  <c r="H32" i="5"/>
  <c r="H30" i="5"/>
  <c r="G17" i="5"/>
  <c r="G30" i="5"/>
  <c r="H18" i="5"/>
  <c r="H8" i="5"/>
  <c r="H12" i="5"/>
  <c r="C22" i="5"/>
  <c r="F22" i="5"/>
  <c r="G33" i="5"/>
  <c r="H7" i="5"/>
  <c r="H17" i="5"/>
  <c r="G18" i="5"/>
  <c r="G11" i="5"/>
  <c r="G25" i="5"/>
  <c r="H33" i="5"/>
  <c r="C39" i="5"/>
  <c r="G23" i="5"/>
  <c r="G12" i="5"/>
  <c r="G8" i="5"/>
  <c r="F84" i="5"/>
  <c r="F39" i="5"/>
  <c r="F38" i="5" s="1"/>
  <c r="C84" i="5"/>
  <c r="C80" i="5" s="1"/>
  <c r="C47" i="5"/>
  <c r="F47" i="5"/>
  <c r="E84" i="5"/>
  <c r="E80" i="5" s="1"/>
  <c r="D84" i="5"/>
  <c r="D80" i="5" s="1"/>
  <c r="E47" i="5"/>
  <c r="D47" i="5"/>
  <c r="I21" i="3"/>
  <c r="I20" i="3" s="1"/>
  <c r="G21" i="3"/>
  <c r="G20" i="3" s="1"/>
  <c r="G12" i="3" s="1"/>
  <c r="G11" i="3" s="1"/>
  <c r="G10" i="3" s="1"/>
  <c r="H21" i="3"/>
  <c r="H20" i="3" s="1"/>
  <c r="K22" i="3"/>
  <c r="K23" i="3"/>
  <c r="L22" i="3"/>
  <c r="J21" i="3"/>
  <c r="L23" i="3"/>
  <c r="E22" i="5"/>
  <c r="E6" i="5" s="1"/>
  <c r="D22" i="5"/>
  <c r="D6" i="5" s="1"/>
  <c r="C38" i="5" l="1"/>
  <c r="C37" i="5" s="1"/>
  <c r="E38" i="5"/>
  <c r="E37" i="5" s="1"/>
  <c r="E285" i="5"/>
  <c r="E284" i="5" s="1"/>
  <c r="L12" i="3"/>
  <c r="H11" i="3"/>
  <c r="H293" i="5"/>
  <c r="G45" i="3"/>
  <c r="G13" i="1"/>
  <c r="G15" i="1" s="1"/>
  <c r="H45" i="3"/>
  <c r="H13" i="1"/>
  <c r="H15" i="1" s="1"/>
  <c r="G293" i="5"/>
  <c r="D94" i="5"/>
  <c r="D93" i="5" s="1"/>
  <c r="F94" i="5"/>
  <c r="F93" i="5" s="1"/>
  <c r="K56" i="3"/>
  <c r="E94" i="5"/>
  <c r="C94" i="5"/>
  <c r="G94" i="5" s="1"/>
  <c r="G243" i="5"/>
  <c r="H243" i="5"/>
  <c r="H209" i="5"/>
  <c r="G209" i="5"/>
  <c r="G194" i="5"/>
  <c r="H155" i="5"/>
  <c r="G155" i="5"/>
  <c r="K87" i="3"/>
  <c r="L87" i="3"/>
  <c r="G39" i="5"/>
  <c r="H39" i="5"/>
  <c r="H95" i="5"/>
  <c r="G95" i="5"/>
  <c r="G198" i="5"/>
  <c r="I95" i="3"/>
  <c r="L95" i="3" s="1"/>
  <c r="L96" i="3"/>
  <c r="H216" i="5"/>
  <c r="G216" i="5"/>
  <c r="E194" i="5"/>
  <c r="H194" i="5" s="1"/>
  <c r="H198" i="5"/>
  <c r="L55" i="3"/>
  <c r="K55" i="3"/>
  <c r="H286" i="5"/>
  <c r="G286" i="5"/>
  <c r="H236" i="5"/>
  <c r="G236" i="5"/>
  <c r="F272" i="5"/>
  <c r="H276" i="5"/>
  <c r="G276" i="5"/>
  <c r="J98" i="3"/>
  <c r="J14" i="1" s="1"/>
  <c r="L102" i="3"/>
  <c r="K102" i="3"/>
  <c r="G47" i="5"/>
  <c r="H47" i="5"/>
  <c r="F80" i="5"/>
  <c r="H80" i="5" s="1"/>
  <c r="H84" i="5"/>
  <c r="G84" i="5"/>
  <c r="H102" i="5"/>
  <c r="G102" i="5"/>
  <c r="G148" i="5"/>
  <c r="H148" i="5"/>
  <c r="F285" i="5"/>
  <c r="J46" i="3"/>
  <c r="J13" i="1" s="1"/>
  <c r="I99" i="3"/>
  <c r="L100" i="3"/>
  <c r="H136" i="5"/>
  <c r="G136" i="5"/>
  <c r="K37" i="3"/>
  <c r="J36" i="3"/>
  <c r="L37" i="3"/>
  <c r="I10" i="1"/>
  <c r="I12" i="1" s="1"/>
  <c r="I10" i="3"/>
  <c r="L27" i="3"/>
  <c r="K27" i="3"/>
  <c r="C285" i="5"/>
  <c r="C284" i="5" s="1"/>
  <c r="D285" i="5"/>
  <c r="D284" i="5" s="1"/>
  <c r="E147" i="5"/>
  <c r="F147" i="5"/>
  <c r="D147" i="5"/>
  <c r="D146" i="5" s="1"/>
  <c r="C147" i="5"/>
  <c r="C146" i="5" s="1"/>
  <c r="E235" i="5"/>
  <c r="E234" i="5" s="1"/>
  <c r="C235" i="5"/>
  <c r="C234" i="5" s="1"/>
  <c r="F235" i="5"/>
  <c r="D235" i="5"/>
  <c r="D234" i="5" s="1"/>
  <c r="D37" i="5"/>
  <c r="F208" i="5"/>
  <c r="E208" i="5"/>
  <c r="E207" i="5" s="1"/>
  <c r="C208" i="5"/>
  <c r="C207" i="5" s="1"/>
  <c r="D208" i="5"/>
  <c r="D207" i="5" s="1"/>
  <c r="G22" i="5"/>
  <c r="H6" i="5"/>
  <c r="H22" i="5"/>
  <c r="K12" i="3"/>
  <c r="G10" i="1"/>
  <c r="L21" i="3"/>
  <c r="J20" i="3"/>
  <c r="K21" i="3"/>
  <c r="H10" i="3" l="1"/>
  <c r="H10" i="1"/>
  <c r="H12" i="1" s="1"/>
  <c r="H16" i="1" s="1"/>
  <c r="H27" i="1" s="1"/>
  <c r="I27" i="1" s="1"/>
  <c r="E146" i="5"/>
  <c r="J10" i="1"/>
  <c r="K10" i="1" s="1"/>
  <c r="L11" i="3"/>
  <c r="K11" i="3"/>
  <c r="K14" i="1"/>
  <c r="J15" i="1"/>
  <c r="K13" i="1"/>
  <c r="G80" i="5"/>
  <c r="C93" i="5"/>
  <c r="G93" i="5" s="1"/>
  <c r="H94" i="5"/>
  <c r="E93" i="5"/>
  <c r="H93" i="5" s="1"/>
  <c r="I46" i="3"/>
  <c r="F207" i="5"/>
  <c r="H208" i="5"/>
  <c r="G208" i="5"/>
  <c r="I98" i="3"/>
  <c r="L99" i="3"/>
  <c r="F234" i="5"/>
  <c r="G235" i="5"/>
  <c r="H235" i="5"/>
  <c r="K46" i="3"/>
  <c r="J45" i="3"/>
  <c r="H272" i="5"/>
  <c r="G272" i="5"/>
  <c r="H285" i="5"/>
  <c r="F284" i="5"/>
  <c r="G285" i="5"/>
  <c r="K98" i="3"/>
  <c r="F37" i="5"/>
  <c r="G38" i="5"/>
  <c r="H38" i="5"/>
  <c r="F146" i="5"/>
  <c r="G147" i="5"/>
  <c r="H147" i="5"/>
  <c r="K36" i="3"/>
  <c r="L36" i="3"/>
  <c r="J11" i="1"/>
  <c r="E206" i="5"/>
  <c r="D206" i="5"/>
  <c r="C206" i="5"/>
  <c r="G6" i="5"/>
  <c r="G12" i="1"/>
  <c r="G16" i="1" s="1"/>
  <c r="G27" i="1" s="1"/>
  <c r="K20" i="3"/>
  <c r="L20" i="3"/>
  <c r="F206" i="5" l="1"/>
  <c r="L10" i="1"/>
  <c r="L98" i="3"/>
  <c r="I14" i="1"/>
  <c r="L46" i="3"/>
  <c r="I13" i="1"/>
  <c r="L13" i="1" s="1"/>
  <c r="K15" i="1"/>
  <c r="H206" i="5"/>
  <c r="G206" i="5"/>
  <c r="I45" i="3"/>
  <c r="L45" i="3" s="1"/>
  <c r="G284" i="5"/>
  <c r="H284" i="5"/>
  <c r="K45" i="3"/>
  <c r="G234" i="5"/>
  <c r="H234" i="5"/>
  <c r="G207" i="5"/>
  <c r="H207" i="5"/>
  <c r="H37" i="5"/>
  <c r="G37" i="5"/>
  <c r="H146" i="5"/>
  <c r="G146" i="5"/>
  <c r="K11" i="1"/>
  <c r="L11" i="1"/>
  <c r="J12" i="1"/>
  <c r="L10" i="3"/>
  <c r="K10" i="3"/>
  <c r="I15" i="1" l="1"/>
  <c r="L14" i="1"/>
  <c r="L12" i="1"/>
  <c r="J16" i="1"/>
  <c r="J27" i="1" s="1"/>
  <c r="K12" i="1"/>
  <c r="I16" i="1" l="1"/>
  <c r="L16" i="1" s="1"/>
  <c r="L15" i="1"/>
  <c r="K27" i="1"/>
  <c r="L27" i="1"/>
  <c r="K16" i="1"/>
</calcChain>
</file>

<file path=xl/sharedStrings.xml><?xml version="1.0" encoding="utf-8"?>
<sst xmlns="http://schemas.openxmlformats.org/spreadsheetml/2006/main" count="925" uniqueCount="325">
  <si>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</si>
  <si>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</si>
  <si>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</si>
  <si>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</si>
  <si>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</si>
  <si>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</si>
  <si>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</si>
  <si>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</si>
  <si>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</si>
  <si>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</si>
  <si>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</si>
  <si>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</si>
  <si>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</si>
  <si>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</si>
  <si>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</si>
  <si>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</si>
  <si>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</si>
  <si>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…</t>
  </si>
  <si>
    <t>PRIJENOS SREDSTAVA IZ PRETHODNE GODINE</t>
  </si>
  <si>
    <t>1 Opći prihodi i primici</t>
  </si>
  <si>
    <t>11 Opći prihodi i primici</t>
  </si>
  <si>
    <t>3 Vlastiti prihodi</t>
  </si>
  <si>
    <t>31 Vlastiti prihodi</t>
  </si>
  <si>
    <t>Prihodi od prodaje nefinancijske imovine</t>
  </si>
  <si>
    <t>Prihodi od prodaje proizvedene dugotrajne imovine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</si>
  <si>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</si>
  <si>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</si>
  <si>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</si>
  <si>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</si>
  <si>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</si>
  <si>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</si>
  <si>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</si>
  <si>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</si>
  <si>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</si>
  <si>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 te pruženih usluga</t>
  </si>
  <si>
    <t>Prihodi od prodaje proizvoda i robe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</si>
  <si>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</si>
  <si>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</si>
  <si>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</si>
  <si>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</si>
  <si>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</si>
  <si>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</si>
  <si>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</si>
  <si>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</si>
  <si>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</si>
  <si>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</si>
  <si>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</si>
  <si>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</si>
  <si>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</si>
  <si>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</si>
  <si>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</si>
  <si>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</si>
  <si>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</si>
  <si>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</si>
  <si>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</si>
  <si>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</si>
  <si>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</si>
  <si>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</si>
  <si>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</si>
  <si>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</si>
  <si>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</si>
  <si>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 IZVRŠENJE 
1.-6.2022. </t>
  </si>
  <si>
    <t xml:space="preserve"> IZVRŠENJE 
1.-6.2023.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</si>
  <si>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</si>
  <si>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</si>
  <si>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</si>
  <si>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</si>
  <si>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</si>
  <si>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</si>
  <si>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6831 Ostali prihodi</t>
  </si>
  <si>
    <t xml:space="preserve">1 Opći prihodi i primici </t>
  </si>
  <si>
    <t xml:space="preserve">3 Vlastiti prihodi </t>
  </si>
  <si>
    <t>6615 Prihodi od pruženih usluga</t>
  </si>
  <si>
    <t>43 Ostali prihodi za posebne namjene</t>
  </si>
  <si>
    <t>6413 Kamate na oročena sredstva i depozite po viđenju</t>
  </si>
  <si>
    <t>6526 Ostali nespomenuti prihodi</t>
  </si>
  <si>
    <t>5 Pomoći</t>
  </si>
  <si>
    <t>4 Prihodi za posebne namjene</t>
  </si>
  <si>
    <t>51 Pomoći EU (51)</t>
  </si>
  <si>
    <t>6323 Tekuće pomoći od institucija i tijela EU</t>
  </si>
  <si>
    <t>52 Ostale pomoći</t>
  </si>
  <si>
    <t>Tekuće pomoći proračunskim korisnicima iz proračuna koji im nije nadležan</t>
  </si>
  <si>
    <t>6361 Tekuće pomoći proračunskim korisnicima iz proračuna koji im nije nadležan</t>
  </si>
  <si>
    <t>6391 Tekući prijenosi između proračunskih korisnika istog proračuna</t>
  </si>
  <si>
    <t>6 Donacije</t>
  </si>
  <si>
    <t>6631 Tekuće donacije</t>
  </si>
  <si>
    <t>7 PRIHODI OD PRODAJE NEFIN. IMOVINE</t>
  </si>
  <si>
    <t>7221 Uredska oprema i namještaj</t>
  </si>
  <si>
    <t>61 Donacije</t>
  </si>
  <si>
    <t>Pomoći od međunarodnih organizacija, te institucija i tijela EU</t>
  </si>
  <si>
    <t>Tekuće pomoći od institucija i tijela EU</t>
  </si>
  <si>
    <t>Pomoći proračunskim korisnicima iz proračuna koji im nije nadležan</t>
  </si>
  <si>
    <t>Prijenosi između proračunskih korisnika istog proračuna</t>
  </si>
  <si>
    <t>Tekući prijenosi između proračunskih korisnika istog proračuna</t>
  </si>
  <si>
    <t>Tekući prijenosi između proračunskih korisnika istog proračuna temeljem prijenosa EU sredstava</t>
  </si>
  <si>
    <t>Prihodi od imovine</t>
  </si>
  <si>
    <t>Prihodi od financijske imovine</t>
  </si>
  <si>
    <t>Kamate na oročena sredstva i depozite po viđenju</t>
  </si>
  <si>
    <t>Prihodi po posebnim propisima</t>
  </si>
  <si>
    <t>Ostali nespomenuti prihodi</t>
  </si>
  <si>
    <t>Prihodi od pruženih usluga</t>
  </si>
  <si>
    <t>Tekuće donacije</t>
  </si>
  <si>
    <t>Prihodi iz nadležnog proračuna za financiranje redovne djelatnosti proračunskih korisnika</t>
  </si>
  <si>
    <t>Prihod od prodaje postrojenja i opreme</t>
  </si>
  <si>
    <t>Uredska oprema i namještaj</t>
  </si>
  <si>
    <t>3111 Plaće za redovan rad</t>
  </si>
  <si>
    <t>3121 Ostali rashodi za zaposlene</t>
  </si>
  <si>
    <t>3132 Doprinosi za obvezno zdrastveno osiguranje</t>
  </si>
  <si>
    <t>3133 Doprinosi za obvezno osiguranje u slučaju nezaposlenosti</t>
  </si>
  <si>
    <t>31 Rashodi za zaposlene</t>
  </si>
  <si>
    <t>312 Ostali rashodi za zaposlene</t>
  </si>
  <si>
    <t>313 Doprinosi za plaće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</si>
  <si>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</si>
  <si>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</si>
  <si>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</si>
  <si>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</si>
  <si>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</si>
  <si>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</si>
  <si>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</si>
  <si>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sirovina</t>
  </si>
  <si>
    <t>3223 Energija</t>
  </si>
  <si>
    <t>3224 Materijal i dijelovi za tekuće i investicijsko održavanje</t>
  </si>
  <si>
    <t>3225 Sitan inventar i autogume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</si>
  <si>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</si>
  <si>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</si>
  <si>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</si>
  <si>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</si>
  <si>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</si>
  <si>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</si>
  <si>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Zdrastvene i veterinarske usluge</t>
  </si>
  <si>
    <t>3237 Intelektualne i osobne usluge</t>
  </si>
  <si>
    <t>3238 Računalne usluge</t>
  </si>
  <si>
    <t>3239 Ostale usluge</t>
  </si>
  <si>
    <t>324 Naknada troškova osobama izvan radnog odnosa</t>
  </si>
  <si>
    <t>3241 Naknada troškova osobama izvan radnog odnosa</t>
  </si>
  <si>
    <t>329 Ostali nespomenuti rashodi poslovanja</t>
  </si>
  <si>
    <t>3292 Premije osiguranja</t>
  </si>
  <si>
    <t>3293 Reprezentacija</t>
  </si>
  <si>
    <t>3295 Pristojbe i naknade</t>
  </si>
  <si>
    <t>3299 Ostali nespomenuti rashodi poslovanja</t>
  </si>
  <si>
    <t>34 Financijski rashodi</t>
  </si>
  <si>
    <t>343 Ostali financijski rashodi</t>
  </si>
  <si>
    <t>3431 Bankarske usluge i usluge platnog prometa</t>
  </si>
  <si>
    <t>3433 Zatezne kamate</t>
  </si>
  <si>
    <t>3432 Negativne tečajne razlike i razlike zbog primjene valutne klauzule</t>
  </si>
  <si>
    <t>36 Pomoći dane u inozemstvo i unutar općeg proračuna</t>
  </si>
  <si>
    <t>4 Rashodi za nabavu nefinancijske imovine</t>
  </si>
  <si>
    <t>41 Rashodi za nabavu neproizvedene dugotrajne imovine</t>
  </si>
  <si>
    <t>4123 Licence</t>
  </si>
  <si>
    <t>42 Rashodi za nabavu proizvedene dugotrajne imovine</t>
  </si>
  <si>
    <t>422 Postrojenja i oprema</t>
  </si>
  <si>
    <t>4221 Uredska oprema i namještaj</t>
  </si>
  <si>
    <t>4224 Medicinska i laboratorijska oprema</t>
  </si>
  <si>
    <t>4225 Instrumenti, uređaji i strojevi</t>
  </si>
  <si>
    <t>424 Knjige umjetnička dijela i ostale izložbene vrijednosti</t>
  </si>
  <si>
    <t>4241 Knjige</t>
  </si>
  <si>
    <t>426 Nematerijlna proizvedena imovina</t>
  </si>
  <si>
    <t>4262 Ulaganja u računalne programe</t>
  </si>
  <si>
    <t>3 Rashodi poslovanja</t>
  </si>
  <si>
    <t>3214 Ostale naknade troškova zaposlenima</t>
  </si>
  <si>
    <t xml:space="preserve">51 Pomoći EU </t>
  </si>
  <si>
    <t>Ostali rashodi za zaposlene</t>
  </si>
  <si>
    <t>Doprinosi na plaće</t>
  </si>
  <si>
    <t>Doprinosi za obvezno zdrastveno osiguranje</t>
  </si>
  <si>
    <t>Doprinosi za obvezno osiguranje u slučaju nezaposlenosti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</si>
  <si>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</si>
  <si>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</si>
  <si>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</si>
  <si>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</si>
  <si>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</si>
  <si>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</si>
  <si>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</si>
  <si>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</si>
  <si>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</si>
  <si>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</si>
  <si>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</si>
  <si>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</si>
  <si>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</si>
  <si>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</si>
  <si>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</si>
  <si>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</si>
  <si>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</si>
  <si>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</si>
  <si>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</si>
  <si>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</si>
  <si>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</si>
  <si>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</si>
  <si>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</si>
  <si>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</si>
  <si>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</si>
  <si>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</si>
  <si>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</si>
  <si>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Zatezne kamate</t>
  </si>
  <si>
    <t>Pomoći dane u inozemstvo i unutar općeg proračuna</t>
  </si>
  <si>
    <t>Prijenosi imeđu pror. Korisnika istog proračuna</t>
  </si>
  <si>
    <t>Naknade građanima i kućanstvima u novcu</t>
  </si>
  <si>
    <t>Licence</t>
  </si>
  <si>
    <t>Rashodi za nabavu proizvedene dugotrajne imovine</t>
  </si>
  <si>
    <t>Postrojenja i oprema</t>
  </si>
  <si>
    <t>Medicinska i laboratorijska oprema</t>
  </si>
  <si>
    <t>Instrumenti, uređaji i strojevi</t>
  </si>
  <si>
    <t>Knjige umjetnička dijela i ostale izložbene vrijednosti</t>
  </si>
  <si>
    <t>Nematerijalna proizvedena imovina</t>
  </si>
  <si>
    <t>Ulaganja u računalne programe</t>
  </si>
  <si>
    <t>09 OBRAZOVANJE</t>
  </si>
  <si>
    <t>094 Visoka naobrazba</t>
  </si>
  <si>
    <t>MZO REDOVNA DJELATNOST</t>
  </si>
  <si>
    <t>GRAĐEVINSKI FAKULTET RIJEKA</t>
  </si>
  <si>
    <t>A621002</t>
  </si>
  <si>
    <t>REDOVNA DJELATNOST MZO</t>
  </si>
  <si>
    <t>OPĆI PRIHODI I PRIMICI</t>
  </si>
  <si>
    <t>OSTALE AKTIVNOSTI IZVOR 11</t>
  </si>
  <si>
    <t>A622122</t>
  </si>
  <si>
    <t>Programsko financiranje Javnih visokih učilišta</t>
  </si>
  <si>
    <t>Opći prihodi i primici</t>
  </si>
  <si>
    <t>Sitan inventar i auto gume</t>
  </si>
  <si>
    <t>Naknada troškova osobama izvan radnog odnosa</t>
  </si>
  <si>
    <t>A62181</t>
  </si>
  <si>
    <t>Pravomoćne sudske presude</t>
  </si>
  <si>
    <t>Troškovi sudskih postupaka</t>
  </si>
  <si>
    <t>NAMJENSKI PRIHODI</t>
  </si>
  <si>
    <t>A679089</t>
  </si>
  <si>
    <t>VLASTITI PRIHODI</t>
  </si>
  <si>
    <t>Vlastiti prihodi</t>
  </si>
  <si>
    <t>REDOVNA DJELATNOST - vlastiti prihodi</t>
  </si>
  <si>
    <t>Naknada za prijevoz, rad na terenu i odvojeni život</t>
  </si>
  <si>
    <t>Članarine i norme</t>
  </si>
  <si>
    <t>Prijenosi između proračuna korisnika istog proračuna</t>
  </si>
  <si>
    <t>REDOVNA DJELATNOST - namjenski prihodi</t>
  </si>
  <si>
    <t>Namjenski prihodi - participacije</t>
  </si>
  <si>
    <t>DONACIJE</t>
  </si>
  <si>
    <t>A679072</t>
  </si>
  <si>
    <t>EU PROJEKTI SVEUČILIŠTA U RIJECI</t>
  </si>
  <si>
    <t xml:space="preserve">Pomoći EU </t>
  </si>
  <si>
    <t>Ostale pomoći i darovnice</t>
  </si>
  <si>
    <t>Redovna djelatnost</t>
  </si>
  <si>
    <t>Knjige</t>
  </si>
  <si>
    <t>POMOĆI</t>
  </si>
  <si>
    <t>Donacije</t>
  </si>
  <si>
    <t>A679079</t>
  </si>
  <si>
    <t>SVEUČILIŠTE U RIJECI GRAĐEVINSKI FAKULTET</t>
  </si>
  <si>
    <t>IZVRŠENJE FINANCIJSKOG PLANA PRORAČUNSKOG KORISNIKA DRŽAVNOG PRORAČUNA
ZA  PRVO POLUGODIŠTE 2023. GODINE</t>
  </si>
  <si>
    <t>Prihodi od upravnih i administrativnih pristojbi, pristojbi po posebnim propisima i naknada</t>
  </si>
  <si>
    <t>Prihodi  iz nadležnog proračuna za financiranje rashoda poslovanja</t>
  </si>
  <si>
    <t>Naknade građanima i kućanstvima na temelju osiguranja i druge naknade</t>
  </si>
  <si>
    <t>Ostale naknade građanima i kućanstvima iz proračuna</t>
  </si>
  <si>
    <t>Nematerijalna imovina</t>
  </si>
  <si>
    <t xml:space="preserve">Knjige </t>
  </si>
  <si>
    <t>6711 Prihodi iz nadležnog proračuna za financiranje rashoda poslovanja</t>
  </si>
  <si>
    <t>6614 Prihodi od prodaje proizvoda i robe</t>
  </si>
  <si>
    <t>6393 Tekući prijenosi između proračunskih korisnika istog proračuna  temeljem prijenosa EU sredstava</t>
  </si>
  <si>
    <t>72 Prihodi od prodaje proizvedene dugotrajne imovine</t>
  </si>
  <si>
    <t>311 Plaće (Bruto)</t>
  </si>
  <si>
    <t>3294 Članarine i norme</t>
  </si>
  <si>
    <t>3296 Troškovi sudskih postupka</t>
  </si>
  <si>
    <t>412 Nematerijalna imovina</t>
  </si>
  <si>
    <t>3227 Službena, radna i zaštitna odjeća i obuća</t>
  </si>
  <si>
    <t>3294 Članarine norme</t>
  </si>
  <si>
    <t xml:space="preserve">412 Nematerijalna imovina </t>
  </si>
  <si>
    <t xml:space="preserve">412 Nematerijlna imovina 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</si>
  <si>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</si>
  <si>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</si>
  <si>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</si>
  <si>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 xml:space="preserve">412 Nematerijlna  imovina </t>
  </si>
  <si>
    <t>Naknada troškova zaposlenima</t>
  </si>
  <si>
    <t>Rashodi za nabavu neporizvedene dugotrajne imovine</t>
  </si>
  <si>
    <t>Službena, radna i zaštitna odjeća i oprema</t>
  </si>
  <si>
    <t>Tekući prijenosi između proračunskih  korisnika istog proračuna</t>
  </si>
  <si>
    <t>Rashodi za nabavu proizvedene dugotrajne  imovine</t>
  </si>
  <si>
    <t>Ostale naknade troškova  zaposlenima</t>
  </si>
  <si>
    <t>Rashodi za nabavku neproizvedene dugotrajne imovine</t>
  </si>
  <si>
    <t>Donacije od  pravnih i fizičkih osoba izvan općeg proračuna i povrat donacija po protestiranim jamstvima</t>
  </si>
  <si>
    <t>Sitni inventar i auto gume</t>
  </si>
  <si>
    <t xml:space="preserve"> Prihodi od prodaje proizvoda i robe te pruženih usluga, prihodi od donacija te povrati po protestiranim jamstvima</t>
  </si>
  <si>
    <t>Prihodi iz  nadležnog proračuna i od  HZZO-a temeljem ugovornih obveza</t>
  </si>
  <si>
    <t>Knjige, umjetnička djela i ostale izložbene vrijednosti</t>
  </si>
  <si>
    <t>Materijal i sirovine</t>
  </si>
  <si>
    <t>369 Prijenosi između proračunskih korisnika istoga proračuna</t>
  </si>
  <si>
    <t>3691  Tekući prijenosi između proračunskih korisnika istog proračuna</t>
  </si>
  <si>
    <t>369 Prijenosi između proračunskih  korisnika istoga proračuna</t>
  </si>
  <si>
    <t>Prihodi od pozitivnih tečajnih razlika i razlika zbog  primjene valutne klauzule</t>
  </si>
  <si>
    <t>6415 Prihodi od tečajnih razlika i razlika zbog primjene valutne klauzule</t>
  </si>
  <si>
    <t>6=5/4*100</t>
  </si>
  <si>
    <t>7=5/2*100</t>
  </si>
  <si>
    <t>Realizacija financijskog plana po izvorima financiranja</t>
  </si>
  <si>
    <t>Za razdoblje od 1.1.2023. do 30.06.2022</t>
  </si>
  <si>
    <t>Izvori financiranja</t>
  </si>
  <si>
    <t>Plan proračuna ukupno</t>
  </si>
  <si>
    <t>Realizacija tekuća godina</t>
  </si>
  <si>
    <t>Donos</t>
  </si>
  <si>
    <t>Ostvareni prihodi</t>
  </si>
  <si>
    <t>% INDEX</t>
  </si>
  <si>
    <t>Obračunati rashodi</t>
  </si>
  <si>
    <t>Razlika prihodi - rashodi</t>
  </si>
  <si>
    <t>Odnos</t>
  </si>
  <si>
    <t>3 = 2/1  *100</t>
  </si>
  <si>
    <t>5 = 4/1 *100</t>
  </si>
  <si>
    <t>1</t>
  </si>
  <si>
    <t>2</t>
  </si>
  <si>
    <t>4</t>
  </si>
  <si>
    <t>6 = 2-4</t>
  </si>
  <si>
    <t>Svi izvori</t>
  </si>
  <si>
    <t>1.</t>
  </si>
  <si>
    <t>3.</t>
  </si>
  <si>
    <t>4.</t>
  </si>
  <si>
    <t>PRIHODI ZA POSEBNE NAMJENE</t>
  </si>
  <si>
    <t>5.</t>
  </si>
  <si>
    <t>5.1.</t>
  </si>
  <si>
    <t>Pomoći EU - izvor 51</t>
  </si>
  <si>
    <t>5.2.</t>
  </si>
  <si>
    <t>Ostale pomoći  - izvor 52</t>
  </si>
  <si>
    <t>6.</t>
  </si>
  <si>
    <t>7.</t>
  </si>
  <si>
    <t>PRIHODI OD PRODAJE NEFIN. IMOVINE</t>
  </si>
  <si>
    <t>8.</t>
  </si>
  <si>
    <t>NAMJENSKI PRIMICI OD FIN. IMOVINE</t>
  </si>
  <si>
    <t xml:space="preserve">9. </t>
  </si>
  <si>
    <t>MANJAK PRIMITAKA OD FINANCIJSKE IMOVINE</t>
  </si>
  <si>
    <t>Ukupno:</t>
  </si>
  <si>
    <t xml:space="preserve">SVEUČILIŠTE U GRAĐEVINSKI  FAKULTET </t>
  </si>
  <si>
    <t>IZVORNI PLAN 2023.*</t>
  </si>
  <si>
    <t>IZVORNI PLAN  2023.*</t>
  </si>
  <si>
    <t>Rijeka, 23.08.2023.</t>
  </si>
  <si>
    <t>Dekan:</t>
  </si>
  <si>
    <t>Izv.prof.dr.sc. Mladen Bulić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</si>
</sst>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3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rgb="FF000000"/>
      <name val="Arimo"/>
      <family val="2"/>
    </font>
    <font>
      <sz val="11"/>
      <name val="Calibri"/>
      <family val="2"/>
      <charset val="238"/>
    </font>
    <font>
      <sz val="8"/>
      <color rgb="FF000000"/>
      <name val="Arimo"/>
      <family val="2"/>
    </font>
    <font>
      <b/>
      <sz val="14"/>
      <color rgb="FF000000"/>
      <name val="Arimo"/>
      <family val="2"/>
    </font>
    <font>
      <sz val="10"/>
      <color rgb="FF000000"/>
      <name val="Arimo"/>
      <family val="2"/>
    </font>
    <font>
      <b/>
      <sz val="11"/>
      <color rgb="FF000000"/>
      <name val="Arimo"/>
      <family val="2"/>
    </font>
    <font>
      <b/>
      <sz val="9"/>
      <color rgb="FF000000"/>
      <name val="Arimo"/>
      <family val="2"/>
    </font>
    <font>
      <b/>
      <sz val="10"/>
      <color rgb="FF000000"/>
      <name val="Arimo"/>
      <family val="2"/>
    </font>
    <font>
      <b/>
      <sz val="8"/>
      <name val="Arimo"/>
      <family val="2"/>
    </font>
    <font>
      <b/>
      <sz val="8"/>
      <color rgb="FF000000"/>
      <name val="Arim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3" tint="0.399945066682943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21">
    <xf numFmtId="0" fontId="0" fillId="0" borderId="0" xfId="0"/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 applyProtection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NumberFormat="1" applyFont="1" applyFill="1" applyBorder="1" applyAlignment="1" applyProtection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3" borderId="3" xfId="0" quotePrefix="1" applyFont="1" applyFill="1" applyBorder="1" applyAlignment="1">
      <alignment horizontal="left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3" fontId="3" fillId="2" borderId="4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top" wrapText="1"/>
    </xf>
    <xf numFmtId="0" fontId="18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2" fontId="0" fillId="0" borderId="3" xfId="0" applyNumberFormat="1" applyBorder="1"/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3" fillId="2" borderId="3" xfId="0" applyNumberFormat="1" applyFont="1" applyFill="1" applyBorder="1" applyAlignment="1" applyProtection="1">
      <alignment horizontal="right" wrapText="1"/>
    </xf>
    <xf numFmtId="4" fontId="19" fillId="0" borderId="3" xfId="0" applyNumberFormat="1" applyFont="1" applyBorder="1"/>
    <xf numFmtId="4" fontId="6" fillId="2" borderId="3" xfId="0" applyNumberFormat="1" applyFont="1" applyFill="1" applyBorder="1" applyAlignment="1"/>
    <xf numFmtId="4" fontId="20" fillId="0" borderId="3" xfId="0" applyNumberFormat="1" applyFont="1" applyBorder="1"/>
    <xf numFmtId="4" fontId="9" fillId="2" borderId="3" xfId="0" applyNumberFormat="1" applyFont="1" applyFill="1" applyBorder="1" applyAlignment="1" applyProtection="1">
      <alignment vertical="center" wrapText="1"/>
    </xf>
    <xf numFmtId="4" fontId="7" fillId="0" borderId="3" xfId="0" applyNumberFormat="1" applyFont="1" applyFill="1" applyBorder="1" applyAlignment="1" applyProtection="1">
      <alignment vertical="center"/>
    </xf>
    <xf numFmtId="4" fontId="7" fillId="3" borderId="3" xfId="0" applyNumberFormat="1" applyFont="1" applyFill="1" applyBorder="1" applyAlignment="1" applyProtection="1">
      <alignment vertical="center"/>
    </xf>
    <xf numFmtId="2" fontId="20" fillId="0" borderId="3" xfId="0" applyNumberFormat="1" applyFont="1" applyBorder="1"/>
    <xf numFmtId="4" fontId="7" fillId="0" borderId="3" xfId="0" applyNumberFormat="1" applyFont="1" applyFill="1" applyBorder="1" applyAlignment="1" applyProtection="1">
      <alignment vertical="center" wrapText="1"/>
    </xf>
    <xf numFmtId="4" fontId="7" fillId="3" borderId="3" xfId="0" applyNumberFormat="1" applyFont="1" applyFill="1" applyBorder="1" applyAlignment="1" applyProtection="1">
      <alignment vertical="center" wrapText="1"/>
    </xf>
    <xf numFmtId="0" fontId="18" fillId="0" borderId="4" xfId="0" applyFont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9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4" fontId="6" fillId="0" borderId="3" xfId="0" applyNumberFormat="1" applyFont="1" applyBorder="1" applyAlignment="1">
      <alignment horizontal="right"/>
    </xf>
    <xf numFmtId="4" fontId="5" fillId="3" borderId="3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 applyProtection="1">
      <alignment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6" fillId="3" borderId="3" xfId="0" applyNumberFormat="1" applyFont="1" applyFill="1" applyBorder="1" applyAlignment="1" applyProtection="1">
      <alignment horizontal="right" vertical="center" wrapText="1"/>
    </xf>
    <xf numFmtId="4" fontId="5" fillId="3" borderId="3" xfId="0" applyNumberFormat="1" applyFont="1" applyFill="1" applyBorder="1" applyAlignment="1"/>
    <xf numFmtId="4" fontId="21" fillId="3" borderId="3" xfId="0" applyNumberFormat="1" applyFont="1" applyFill="1" applyBorder="1" applyAlignment="1" applyProtection="1">
      <alignment wrapText="1"/>
    </xf>
    <xf numFmtId="0" fontId="7" fillId="2" borderId="3" xfId="0" applyFont="1" applyFill="1" applyBorder="1" applyAlignment="1">
      <alignment horizontal="left" vertical="center" indent="1"/>
    </xf>
    <xf numFmtId="0" fontId="7" fillId="2" borderId="3" xfId="0" applyNumberFormat="1" applyFont="1" applyFill="1" applyBorder="1" applyAlignment="1" applyProtection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 inden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22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 wrapText="1" indent="1"/>
    </xf>
    <xf numFmtId="4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 applyProtection="1">
      <alignment horizontal="right" wrapText="1"/>
    </xf>
    <xf numFmtId="4" fontId="1" fillId="0" borderId="3" xfId="0" applyNumberFormat="1" applyFont="1" applyBorder="1"/>
    <xf numFmtId="0" fontId="9" fillId="2" borderId="3" xfId="0" applyNumberFormat="1" applyFont="1" applyFill="1" applyBorder="1" applyAlignment="1" applyProtection="1">
      <alignment horizontal="left" vertical="center" wrapText="1" indent="1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0" fontId="0" fillId="4" borderId="0" xfId="0" applyNumberFormat="1" applyFont="1" applyFill="1" applyBorder="1" applyAlignment="1" applyProtection="1">
      <alignment wrapText="1"/>
      <protection locked="0"/>
    </xf>
    <xf numFmtId="0" fontId="28" fillId="5" borderId="14" xfId="0" applyNumberFormat="1" applyFont="1" applyFill="1" applyBorder="1" applyAlignment="1" applyProtection="1">
      <alignment horizontal="center" vertical="center" wrapText="1"/>
    </xf>
    <xf numFmtId="0" fontId="28" fillId="5" borderId="16" xfId="0" applyNumberFormat="1" applyFont="1" applyFill="1" applyBorder="1" applyAlignment="1" applyProtection="1">
      <alignment horizontal="center" vertical="center" wrapText="1"/>
    </xf>
    <xf numFmtId="0" fontId="30" fillId="4" borderId="23" xfId="0" applyNumberFormat="1" applyFont="1" applyFill="1" applyBorder="1" applyAlignment="1" applyProtection="1">
      <alignment horizontal="right" vertical="center" wrapText="1"/>
    </xf>
    <xf numFmtId="4" fontId="23" fillId="4" borderId="0" xfId="0" applyNumberFormat="1" applyFont="1" applyFill="1" applyBorder="1" applyAlignment="1" applyProtection="1">
      <alignment horizontal="right" vertical="center" wrapText="1"/>
    </xf>
    <xf numFmtId="164" fontId="23" fillId="4" borderId="0" xfId="0" applyNumberFormat="1" applyFont="1" applyFill="1" applyBorder="1" applyAlignment="1" applyProtection="1">
      <alignment horizontal="right" vertical="center" wrapText="1"/>
    </xf>
    <xf numFmtId="164" fontId="23" fillId="4" borderId="15" xfId="0" applyNumberFormat="1" applyFont="1" applyFill="1" applyBorder="1" applyAlignment="1" applyProtection="1">
      <alignment horizontal="right" vertical="center" wrapText="1"/>
      <protection locked="0"/>
    </xf>
    <xf numFmtId="164" fontId="31" fillId="4" borderId="0" xfId="0" applyNumberFormat="1" applyFont="1" applyFill="1" applyBorder="1" applyAlignment="1" applyProtection="1">
      <alignment horizontal="right" vertical="center" wrapText="1"/>
    </xf>
    <xf numFmtId="2" fontId="30" fillId="4" borderId="23" xfId="0" applyNumberFormat="1" applyFont="1" applyFill="1" applyBorder="1" applyAlignment="1" applyProtection="1">
      <alignment horizontal="right" vertical="center" wrapText="1"/>
    </xf>
    <xf numFmtId="2" fontId="30" fillId="4" borderId="0" xfId="0" applyNumberFormat="1" applyFont="1" applyFill="1" applyBorder="1" applyAlignment="1" applyProtection="1">
      <alignment horizontal="right" vertical="center" wrapText="1"/>
    </xf>
    <xf numFmtId="0" fontId="30" fillId="4" borderId="0" xfId="0" applyNumberFormat="1" applyFont="1" applyFill="1" applyBorder="1" applyAlignment="1" applyProtection="1">
      <alignment horizontal="left" vertical="center" wrapText="1"/>
      <protection locked="0"/>
    </xf>
    <xf numFmtId="164" fontId="23" fillId="4" borderId="0" xfId="0" applyNumberFormat="1" applyFont="1" applyFill="1" applyBorder="1" applyAlignment="1" applyProtection="1">
      <alignment horizontal="right" vertical="center" wrapText="1"/>
      <protection locked="0"/>
    </xf>
    <xf numFmtId="164" fontId="23" fillId="4" borderId="0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Border="1" applyAlignment="1">
      <alignment wrapText="1"/>
    </xf>
    <xf numFmtId="4" fontId="23" fillId="4" borderId="5" xfId="0" applyNumberFormat="1" applyFont="1" applyFill="1" applyBorder="1" applyAlignment="1" applyProtection="1">
      <alignment horizontal="right" vertical="center" wrapText="1"/>
    </xf>
    <xf numFmtId="4" fontId="32" fillId="4" borderId="5" xfId="0" applyNumberFormat="1" applyFont="1" applyFill="1" applyBorder="1" applyAlignment="1" applyProtection="1">
      <alignment horizontal="right" vertical="center" wrapText="1"/>
    </xf>
    <xf numFmtId="164" fontId="23" fillId="4" borderId="5" xfId="0" applyNumberFormat="1" applyFont="1" applyFill="1" applyBorder="1" applyAlignment="1" applyProtection="1">
      <alignment horizontal="right" vertical="center" wrapText="1"/>
    </xf>
    <xf numFmtId="0" fontId="28" fillId="5" borderId="25" xfId="0" applyNumberFormat="1" applyFont="1" applyFill="1" applyBorder="1" applyAlignment="1" applyProtection="1">
      <alignment horizontal="center" vertical="center" wrapText="1"/>
    </xf>
    <xf numFmtId="0" fontId="28" fillId="5" borderId="27" xfId="0" applyNumberFormat="1" applyFont="1" applyFill="1" applyBorder="1" applyAlignment="1" applyProtection="1">
      <alignment horizontal="center" vertical="center" wrapText="1"/>
    </xf>
    <xf numFmtId="0" fontId="28" fillId="5" borderId="26" xfId="0" applyNumberFormat="1" applyFont="1" applyFill="1" applyBorder="1" applyAlignment="1" applyProtection="1">
      <alignment horizontal="center" vertical="center" wrapText="1"/>
    </xf>
    <xf numFmtId="0" fontId="28" fillId="2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2" xfId="0" quotePrefix="1" applyFont="1" applyFill="1" applyBorder="1" applyAlignment="1">
      <alignment horizontal="left" vertical="center"/>
    </xf>
    <xf numFmtId="0" fontId="9" fillId="0" borderId="4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6" fillId="0" borderId="4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wrapText="1"/>
    </xf>
    <xf numFmtId="0" fontId="15" fillId="0" borderId="2" xfId="0" quotePrefix="1" applyFont="1" applyBorder="1" applyAlignment="1">
      <alignment horizontal="center" wrapText="1"/>
    </xf>
    <xf numFmtId="0" fontId="15" fillId="0" borderId="4" xfId="0" quotePrefix="1" applyFont="1" applyBorder="1" applyAlignment="1">
      <alignment horizontal="center" wrapText="1"/>
    </xf>
    <xf numFmtId="0" fontId="6" fillId="3" borderId="1" xfId="0" quotePrefix="1" applyFont="1" applyFill="1" applyBorder="1" applyAlignment="1">
      <alignment horizontal="left" vertical="center" wrapText="1"/>
    </xf>
    <xf numFmtId="0" fontId="6" fillId="3" borderId="2" xfId="0" quotePrefix="1" applyFont="1" applyFill="1" applyBorder="1" applyAlignment="1">
      <alignment horizontal="left" vertical="center" wrapText="1"/>
    </xf>
    <xf numFmtId="0" fontId="6" fillId="3" borderId="4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9" fillId="0" borderId="2" xfId="0" quotePrefix="1" applyFont="1" applyBorder="1" applyAlignment="1">
      <alignment horizontal="left" vertical="center"/>
    </xf>
    <xf numFmtId="0" fontId="9" fillId="0" borderId="4" xfId="0" quotePrefix="1" applyFont="1" applyBorder="1" applyAlignment="1">
      <alignment horizontal="left" vertical="center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quotePrefix="1" applyNumberFormat="1" applyFont="1" applyFill="1" applyBorder="1" applyAlignment="1" applyProtection="1">
      <alignment horizontal="left" vertical="center" wrapText="1"/>
    </xf>
    <xf numFmtId="0" fontId="9" fillId="3" borderId="4" xfId="0" quotePrefix="1" applyNumberFormat="1" applyFont="1" applyFill="1" applyBorder="1" applyAlignment="1" applyProtection="1">
      <alignment horizontal="left" vertical="center" wrapText="1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quotePrefix="1" applyNumberFormat="1" applyFont="1" applyFill="1" applyBorder="1" applyAlignment="1" applyProtection="1">
      <alignment horizontal="left" vertical="center" wrapText="1"/>
    </xf>
    <xf numFmtId="0" fontId="9" fillId="0" borderId="4" xfId="0" quotePrefix="1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15" fillId="0" borderId="4" xfId="0" quotePrefix="1" applyFont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/>
    </xf>
    <xf numFmtId="0" fontId="16" fillId="0" borderId="0" xfId="0" applyFont="1" applyAlignment="1">
      <alignment horizontal="center"/>
    </xf>
    <xf numFmtId="0" fontId="26" fillId="4" borderId="0" xfId="0" applyNumberFormat="1" applyFont="1" applyFill="1" applyBorder="1" applyAlignment="1" applyProtection="1">
      <alignment horizontal="center" vertical="top" wrapText="1"/>
    </xf>
    <xf numFmtId="0" fontId="26" fillId="4" borderId="0" xfId="0" applyNumberFormat="1" applyFont="1" applyFill="1" applyBorder="1" applyAlignment="1" applyProtection="1">
      <alignment horizontal="center" vertical="top" wrapText="1"/>
      <protection locked="0"/>
    </xf>
    <xf numFmtId="0" fontId="23" fillId="4" borderId="0" xfId="0" applyNumberFormat="1" applyFont="1" applyFill="1" applyBorder="1" applyAlignment="1" applyProtection="1">
      <alignment horizontal="left" vertical="top" wrapText="1"/>
    </xf>
    <xf numFmtId="0" fontId="23" fillId="4" borderId="0" xfId="0" applyNumberFormat="1" applyFont="1" applyFill="1" applyBorder="1" applyAlignment="1" applyProtection="1">
      <alignment horizontal="left" vertical="top" wrapText="1"/>
      <protection locked="0"/>
    </xf>
    <xf numFmtId="0" fontId="24" fillId="0" borderId="0" xfId="0" applyFont="1" applyFill="1" applyBorder="1" applyAlignment="1">
      <alignment wrapText="1"/>
    </xf>
    <xf numFmtId="0" fontId="25" fillId="4" borderId="0" xfId="0" applyNumberFormat="1" applyFont="1" applyFill="1" applyBorder="1" applyAlignment="1" applyProtection="1">
      <alignment horizontal="right" vertical="top" wrapText="1"/>
    </xf>
    <xf numFmtId="0" fontId="25" fillId="4" borderId="0" xfId="0" applyNumberFormat="1" applyFont="1" applyFill="1" applyBorder="1" applyAlignment="1" applyProtection="1">
      <alignment horizontal="right" vertical="top" wrapText="1"/>
      <protection locked="0"/>
    </xf>
    <xf numFmtId="0" fontId="25" fillId="4" borderId="0" xfId="0" applyNumberFormat="1" applyFont="1" applyFill="1" applyBorder="1" applyAlignment="1" applyProtection="1">
      <alignment horizontal="left" vertical="top" wrapText="1"/>
    </xf>
    <xf numFmtId="0" fontId="25" fillId="4" borderId="0" xfId="0" applyNumberFormat="1" applyFont="1" applyFill="1" applyBorder="1" applyAlignment="1" applyProtection="1">
      <alignment horizontal="left" vertical="top" wrapText="1"/>
      <protection locked="0"/>
    </xf>
    <xf numFmtId="0" fontId="28" fillId="2" borderId="0" xfId="0" applyNumberFormat="1" applyFont="1" applyFill="1" applyBorder="1" applyAlignment="1" applyProtection="1">
      <alignment horizontal="center" vertical="center" wrapText="1"/>
    </xf>
    <xf numFmtId="0" fontId="28" fillId="5" borderId="6" xfId="0" applyNumberFormat="1" applyFont="1" applyFill="1" applyBorder="1" applyAlignment="1" applyProtection="1">
      <alignment horizontal="center" vertical="center" wrapText="1"/>
    </xf>
    <xf numFmtId="0" fontId="28" fillId="5" borderId="8" xfId="0" applyNumberFormat="1" applyFont="1" applyFill="1" applyBorder="1" applyAlignment="1" applyProtection="1">
      <alignment horizontal="center" vertical="center" wrapText="1"/>
    </xf>
    <xf numFmtId="0" fontId="28" fillId="5" borderId="12" xfId="0" applyNumberFormat="1" applyFont="1" applyFill="1" applyBorder="1" applyAlignment="1" applyProtection="1">
      <alignment horizontal="center" vertical="center" wrapText="1"/>
    </xf>
    <xf numFmtId="0" fontId="28" fillId="5" borderId="13" xfId="0" applyNumberFormat="1" applyFont="1" applyFill="1" applyBorder="1" applyAlignment="1" applyProtection="1">
      <alignment horizontal="center" vertical="center" wrapText="1"/>
    </xf>
    <xf numFmtId="0" fontId="28" fillId="5" borderId="14" xfId="0" applyNumberFormat="1" applyFont="1" applyFill="1" applyBorder="1" applyAlignment="1" applyProtection="1">
      <alignment horizontal="center" vertical="center" wrapText="1"/>
    </xf>
    <xf numFmtId="0" fontId="28" fillId="5" borderId="16" xfId="0" applyNumberFormat="1" applyFont="1" applyFill="1" applyBorder="1" applyAlignment="1" applyProtection="1">
      <alignment horizontal="center" vertical="center" wrapText="1"/>
    </xf>
    <xf numFmtId="0" fontId="29" fillId="5" borderId="16" xfId="0" applyNumberFormat="1" applyFont="1" applyFill="1" applyBorder="1" applyAlignment="1" applyProtection="1">
      <alignment horizontal="center" vertical="center" wrapText="1"/>
    </xf>
    <xf numFmtId="0" fontId="29" fillId="5" borderId="19" xfId="0" applyNumberFormat="1" applyFont="1" applyFill="1" applyBorder="1" applyAlignment="1" applyProtection="1">
      <alignment horizontal="center" vertical="center" wrapText="1"/>
    </xf>
    <xf numFmtId="0" fontId="28" fillId="4" borderId="20" xfId="0" applyNumberFormat="1" applyFont="1" applyFill="1" applyBorder="1" applyAlignment="1" applyProtection="1">
      <alignment horizontal="left" vertical="center" wrapText="1"/>
    </xf>
    <xf numFmtId="0" fontId="28" fillId="4" borderId="21" xfId="0" applyNumberFormat="1" applyFont="1" applyFill="1" applyBorder="1" applyAlignment="1" applyProtection="1">
      <alignment horizontal="left" vertical="center" wrapText="1"/>
      <protection locked="0"/>
    </xf>
    <xf numFmtId="0" fontId="28" fillId="4" borderId="22" xfId="0" applyNumberFormat="1" applyFont="1" applyFill="1" applyBorder="1" applyAlignment="1" applyProtection="1">
      <alignment horizontal="left" vertical="center" wrapText="1"/>
      <protection locked="0"/>
    </xf>
    <xf numFmtId="0" fontId="27" fillId="4" borderId="0" xfId="0" applyNumberFormat="1" applyFont="1" applyFill="1" applyBorder="1" applyAlignment="1" applyProtection="1">
      <alignment horizontal="center" vertical="top" wrapText="1"/>
    </xf>
    <xf numFmtId="0" fontId="27" fillId="4" borderId="0" xfId="0" applyNumberFormat="1" applyFont="1" applyFill="1" applyBorder="1" applyAlignment="1" applyProtection="1">
      <alignment horizontal="center" vertical="top" wrapText="1"/>
      <protection locked="0"/>
    </xf>
    <xf numFmtId="0" fontId="28" fillId="5" borderId="7" xfId="0" applyNumberFormat="1" applyFont="1" applyFill="1" applyBorder="1" applyAlignment="1" applyProtection="1">
      <alignment horizontal="center" vertical="center" wrapText="1"/>
    </xf>
    <xf numFmtId="0" fontId="28" fillId="5" borderId="0" xfId="0" applyNumberFormat="1" applyFont="1" applyFill="1" applyBorder="1" applyAlignment="1" applyProtection="1">
      <alignment horizontal="center" vertical="center" wrapText="1"/>
    </xf>
    <xf numFmtId="0" fontId="28" fillId="5" borderId="17" xfId="0" applyNumberFormat="1" applyFont="1" applyFill="1" applyBorder="1" applyAlignment="1" applyProtection="1">
      <alignment horizontal="center" vertical="center" wrapText="1"/>
    </xf>
    <xf numFmtId="0" fontId="28" fillId="5" borderId="5" xfId="0" applyNumberFormat="1" applyFont="1" applyFill="1" applyBorder="1" applyAlignment="1" applyProtection="1">
      <alignment horizontal="center" vertical="center" wrapText="1"/>
    </xf>
    <xf numFmtId="0" fontId="28" fillId="5" borderId="18" xfId="0" applyNumberFormat="1" applyFont="1" applyFill="1" applyBorder="1" applyAlignment="1" applyProtection="1">
      <alignment horizontal="center" vertical="center" wrapText="1"/>
    </xf>
    <xf numFmtId="0" fontId="28" fillId="5" borderId="9" xfId="0" applyNumberFormat="1" applyFont="1" applyFill="1" applyBorder="1" applyAlignment="1" applyProtection="1">
      <alignment horizontal="center" vertical="center" wrapText="1"/>
    </xf>
    <xf numFmtId="0" fontId="28" fillId="5" borderId="10" xfId="0" applyNumberFormat="1" applyFont="1" applyFill="1" applyBorder="1" applyAlignment="1" applyProtection="1">
      <alignment horizontal="center" vertical="center" wrapText="1"/>
    </xf>
    <xf numFmtId="0" fontId="28" fillId="5" borderId="11" xfId="0" applyNumberFormat="1" applyFont="1" applyFill="1" applyBorder="1" applyAlignment="1" applyProtection="1">
      <alignment horizontal="center" vertical="center" wrapText="1"/>
    </xf>
    <xf numFmtId="0" fontId="30" fillId="4" borderId="0" xfId="0" applyNumberFormat="1" applyFont="1" applyFill="1" applyBorder="1" applyAlignment="1" applyProtection="1">
      <alignment horizontal="left" vertical="center" wrapText="1"/>
    </xf>
    <xf numFmtId="0" fontId="30" fillId="4" borderId="0" xfId="0" applyNumberFormat="1" applyFont="1" applyFill="1" applyBorder="1" applyAlignment="1" applyProtection="1">
      <alignment horizontal="left" vertical="center" wrapText="1"/>
      <protection locked="0"/>
    </xf>
    <xf numFmtId="164" fontId="23" fillId="4" borderId="0" xfId="0" applyNumberFormat="1" applyFont="1" applyFill="1" applyBorder="1" applyAlignment="1" applyProtection="1">
      <alignment horizontal="right" vertical="center" wrapText="1"/>
    </xf>
    <xf numFmtId="164" fontId="23" fillId="4" borderId="0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28" fillId="4" borderId="24" xfId="0" applyNumberFormat="1" applyFont="1" applyFill="1" applyBorder="1" applyAlignment="1" applyProtection="1">
      <alignment horizontal="left" vertical="center" wrapText="1"/>
    </xf>
    <xf numFmtId="0" fontId="28" fillId="4" borderId="5" xfId="0" applyNumberFormat="1" applyFont="1" applyFill="1" applyBorder="1" applyAlignment="1" applyProtection="1">
      <alignment horizontal="left" vertical="center" wrapText="1"/>
      <protection locked="0"/>
    </xf>
    <xf numFmtId="164" fontId="32" fillId="4" borderId="5" xfId="0" applyNumberFormat="1" applyFont="1" applyFill="1" applyBorder="1" applyAlignment="1" applyProtection="1">
      <alignment horizontal="right" vertical="center" wrapText="1"/>
    </xf>
    <xf numFmtId="164" fontId="32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>
      <alignment vertical="top" wrapText="1"/>
    </xf>
    <xf numFmtId="0" fontId="9" fillId="0" borderId="0" xfId="0" applyNumberFormat="1" applyFont="1" applyFill="1" applyBorder="1" applyAlignment="1" applyProtection="1">
      <alignment vertical="top" wrapText="1"/>
    </xf>
  </cellXfs>
  <cellStyles count="2">
    <cellStyle name="Normal" xfId="0" builtinId="0"/>
    <cellStyle name="Obično_List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5"/>
  <sheetViews>
    <sheetView topLeftCell="F20" workbookViewId="0">
      <selection activeCell="K31" sqref="K31:L31"/>
    </sheetView>
  </sheetViews>
  <sheetFormatPr defaultRowHeight="14.5"/>
  <cols>
    <col min="6" max="10" width="25.26953125" customWidth="1"/>
    <col min="11" max="12" width="15.7265625" customWidth="1"/>
    <col min="13" max="13" width="25.26953125" customWidth="1"/>
  </cols>
  <sheetData>
    <row r="1" spans="1:13" ht="42" customHeight="1">
      <c r="A1" s="77" t="s">
        <v>240</v>
      </c>
      <c r="B1" s="77"/>
      <c r="C1" s="77"/>
      <c r="D1" s="77"/>
      <c r="E1" s="77"/>
      <c r="F1" s="77"/>
      <c r="G1" s="77"/>
      <c r="H1" s="77"/>
      <c r="I1" s="77"/>
      <c r="J1" s="33"/>
      <c r="K1" s="33"/>
      <c r="L1" s="33"/>
      <c r="M1" s="33"/>
    </row>
    <row r="2" spans="1:13" ht="35" customHeight="1">
      <c r="A2" s="123" t="s">
        <v>241</v>
      </c>
      <c r="B2" s="124"/>
      <c r="C2" s="124"/>
      <c r="D2" s="124"/>
      <c r="E2" s="124"/>
      <c r="F2" s="124"/>
      <c r="G2" s="124"/>
      <c r="H2" s="124"/>
      <c r="I2" s="124"/>
      <c r="J2" s="124"/>
      <c r="K2" s="3"/>
      <c r="L2" s="19"/>
      <c r="M2" s="3"/>
    </row>
    <row r="3" spans="1:13" ht="15.75" customHeight="1">
      <c r="B3" s="125" t="s">
        <v>12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32"/>
    </row>
    <row r="4" spans="1:13" ht="18">
      <c r="B4" s="3"/>
      <c r="C4" s="3"/>
      <c r="D4" s="3"/>
      <c r="E4" s="3"/>
      <c r="F4" s="3"/>
      <c r="G4" s="19"/>
      <c r="H4" s="3"/>
      <c r="I4" s="19"/>
      <c r="J4" s="3"/>
      <c r="K4" s="3"/>
      <c r="L4" s="19"/>
      <c r="M4" s="4"/>
    </row>
    <row r="5" spans="1:13" ht="18" customHeight="1">
      <c r="B5" s="125" t="s">
        <v>56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31"/>
    </row>
    <row r="6" spans="1:13" ht="18" customHeight="1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31"/>
    </row>
    <row r="7" spans="1:13" ht="18" customHeight="1">
      <c r="B7" s="154" t="s">
        <v>68</v>
      </c>
      <c r="C7" s="154"/>
      <c r="D7" s="154"/>
      <c r="E7" s="154"/>
      <c r="F7" s="154"/>
      <c r="G7" s="5"/>
      <c r="H7" s="6"/>
      <c r="I7" s="6"/>
      <c r="J7" s="6"/>
      <c r="K7" s="36"/>
      <c r="L7" s="36"/>
    </row>
    <row r="8" spans="1:13" ht="26" customHeight="1">
      <c r="B8" s="136" t="s">
        <v>8</v>
      </c>
      <c r="C8" s="137"/>
      <c r="D8" s="137"/>
      <c r="E8" s="137"/>
      <c r="F8" s="138"/>
      <c r="G8" s="34" t="s">
        <v>59</v>
      </c>
      <c r="H8" s="34" t="s">
        <v>320</v>
      </c>
      <c r="I8" s="34" t="s">
        <v>52</v>
      </c>
      <c r="J8" s="34" t="s">
        <v>60</v>
      </c>
      <c r="K8" s="34" t="s">
        <v>27</v>
      </c>
      <c r="L8" s="34" t="s">
        <v>53</v>
      </c>
    </row>
    <row r="9" spans="1:13">
      <c r="B9" s="139">
        <v>1</v>
      </c>
      <c r="C9" s="140"/>
      <c r="D9" s="140"/>
      <c r="E9" s="140"/>
      <c r="F9" s="141"/>
      <c r="G9" s="40">
        <v>2</v>
      </c>
      <c r="H9" s="39">
        <v>3</v>
      </c>
      <c r="I9" s="39">
        <v>4</v>
      </c>
      <c r="J9" s="39">
        <v>5</v>
      </c>
      <c r="K9" s="39" t="s">
        <v>40</v>
      </c>
      <c r="L9" s="39" t="s">
        <v>41</v>
      </c>
    </row>
    <row r="10" spans="1:13" ht="14.5" customHeight="1">
      <c r="B10" s="130" t="s">
        <v>29</v>
      </c>
      <c r="C10" s="131"/>
      <c r="D10" s="131"/>
      <c r="E10" s="131"/>
      <c r="F10" s="132"/>
      <c r="G10" s="68">
        <f>' Račun prihoda i rashoda'!G11</f>
        <v>1668031.4000000001</v>
      </c>
      <c r="H10" s="68">
        <f>' Račun prihoda i rashoda'!H11</f>
        <v>3783184</v>
      </c>
      <c r="I10" s="68">
        <f>' Račun prihoda i rashoda'!I11</f>
        <v>3783184</v>
      </c>
      <c r="J10" s="68">
        <f>' Račun prihoda i rashoda'!J11</f>
        <v>1970694.2599999998</v>
      </c>
      <c r="K10" s="23">
        <f>J10/G10*100</f>
        <v>118.14491381876861</v>
      </c>
      <c r="L10" s="23">
        <f>J10/I10*100</f>
        <v>52.090891164690902</v>
      </c>
    </row>
    <row r="11" spans="1:13">
      <c r="B11" s="133" t="s">
        <v>28</v>
      </c>
      <c r="C11" s="134"/>
      <c r="D11" s="134"/>
      <c r="E11" s="134"/>
      <c r="F11" s="135"/>
      <c r="G11" s="68">
        <f>' Račun prihoda i rashoda'!G36</f>
        <v>0</v>
      </c>
      <c r="H11" s="68">
        <f>' Račun prihoda i rashoda'!H36</f>
        <v>0</v>
      </c>
      <c r="I11" s="68">
        <f>' Račun prihoda i rashoda'!I36</f>
        <v>0</v>
      </c>
      <c r="J11" s="68">
        <f>' Račun prihoda i rashoda'!J36</f>
        <v>127.2</v>
      </c>
      <c r="K11" s="23" t="e">
        <f t="shared" ref="K11:K16" si="0">J11/G11*100</f>
        <v>#DIV/0!</v>
      </c>
      <c r="L11" s="23" t="e">
        <f t="shared" ref="L11:L16" si="1">J11/I11*100</f>
        <v>#DIV/0!</v>
      </c>
    </row>
    <row r="12" spans="1:13" ht="14.5" customHeight="1">
      <c r="B12" s="127" t="s">
        <v>0</v>
      </c>
      <c r="C12" s="128"/>
      <c r="D12" s="128"/>
      <c r="E12" s="128"/>
      <c r="F12" s="129"/>
      <c r="G12" s="69">
        <f>G10+G11</f>
        <v>1668031.4000000001</v>
      </c>
      <c r="H12" s="69">
        <f t="shared" ref="H12:J12" si="2">H10+H11</f>
        <v>3783184</v>
      </c>
      <c r="I12" s="69">
        <f t="shared" si="2"/>
        <v>3783184</v>
      </c>
      <c r="J12" s="69">
        <f t="shared" si="2"/>
        <v>1970821.4599999997</v>
      </c>
      <c r="K12" s="23">
        <f t="shared" si="0"/>
        <v>118.15253957449478</v>
      </c>
      <c r="L12" s="23">
        <f t="shared" si="1"/>
        <v>52.094253411940841</v>
      </c>
    </row>
    <row r="13" spans="1:13" ht="14.5" customHeight="1">
      <c r="B13" s="151" t="s">
        <v>30</v>
      </c>
      <c r="C13" s="152"/>
      <c r="D13" s="152"/>
      <c r="E13" s="152"/>
      <c r="F13" s="153"/>
      <c r="G13" s="71">
        <f>' Račun prihoda i rashoda'!G46</f>
        <v>1594172.5699999998</v>
      </c>
      <c r="H13" s="71">
        <f>' Račun prihoda i rashoda'!H46</f>
        <v>3745165</v>
      </c>
      <c r="I13" s="71">
        <f>' Račun prihoda i rashoda'!I46</f>
        <v>3745165</v>
      </c>
      <c r="J13" s="71">
        <f>' Račun prihoda i rashoda'!J46</f>
        <v>1770475.63</v>
      </c>
      <c r="K13" s="23">
        <f t="shared" si="0"/>
        <v>111.05922052090007</v>
      </c>
      <c r="L13" s="23">
        <f t="shared" si="1"/>
        <v>47.273634939982614</v>
      </c>
    </row>
    <row r="14" spans="1:13">
      <c r="B14" s="145" t="s">
        <v>31</v>
      </c>
      <c r="C14" s="146"/>
      <c r="D14" s="146"/>
      <c r="E14" s="146"/>
      <c r="F14" s="147"/>
      <c r="G14" s="68">
        <f>' Račun prihoda i rashoda'!G98</f>
        <v>46832.759999999995</v>
      </c>
      <c r="H14" s="68">
        <f>' Račun prihoda i rashoda'!H98</f>
        <v>60067</v>
      </c>
      <c r="I14" s="68">
        <f>' Račun prihoda i rashoda'!I98</f>
        <v>60067</v>
      </c>
      <c r="J14" s="68">
        <f>' Račun prihoda i rashoda'!J98</f>
        <v>41435.749999999993</v>
      </c>
      <c r="K14" s="23">
        <f t="shared" si="0"/>
        <v>88.475994154519171</v>
      </c>
      <c r="L14" s="23">
        <f t="shared" si="1"/>
        <v>68.982552816022093</v>
      </c>
    </row>
    <row r="15" spans="1:13">
      <c r="B15" s="25" t="s">
        <v>1</v>
      </c>
      <c r="C15" s="26"/>
      <c r="D15" s="26"/>
      <c r="E15" s="26"/>
      <c r="F15" s="26"/>
      <c r="G15" s="69">
        <f>G14+G13</f>
        <v>1641005.3299999998</v>
      </c>
      <c r="H15" s="69">
        <f t="shared" ref="H15:J15" si="3">H14+H13</f>
        <v>3805232</v>
      </c>
      <c r="I15" s="69">
        <f t="shared" si="3"/>
        <v>3805232</v>
      </c>
      <c r="J15" s="69">
        <f t="shared" si="3"/>
        <v>1811911.38</v>
      </c>
      <c r="K15" s="23">
        <f t="shared" si="0"/>
        <v>110.41471632514441</v>
      </c>
      <c r="L15" s="23">
        <f t="shared" si="1"/>
        <v>47.616318269162036</v>
      </c>
    </row>
    <row r="16" spans="1:13" ht="14.5" customHeight="1">
      <c r="B16" s="148" t="s">
        <v>2</v>
      </c>
      <c r="C16" s="149"/>
      <c r="D16" s="149"/>
      <c r="E16" s="149"/>
      <c r="F16" s="150"/>
      <c r="G16" s="72">
        <f>G12-G15</f>
        <v>27026.070000000298</v>
      </c>
      <c r="H16" s="72">
        <f t="shared" ref="H16:J16" si="4">H12-H15</f>
        <v>-22048</v>
      </c>
      <c r="I16" s="72">
        <f t="shared" si="4"/>
        <v>-22048</v>
      </c>
      <c r="J16" s="72">
        <f t="shared" si="4"/>
        <v>158910.07999999984</v>
      </c>
      <c r="K16" s="23">
        <f t="shared" si="0"/>
        <v>587.9881166592038</v>
      </c>
      <c r="L16" s="23">
        <f t="shared" si="1"/>
        <v>-720.74600870827214</v>
      </c>
    </row>
    <row r="17" spans="1:49" ht="18">
      <c r="B17" s="19"/>
      <c r="C17" s="18"/>
      <c r="D17" s="18"/>
      <c r="E17" s="18"/>
      <c r="F17" s="18"/>
      <c r="G17" s="18"/>
      <c r="H17" s="18"/>
      <c r="I17" s="18"/>
      <c r="J17" s="18"/>
      <c r="K17" s="1"/>
      <c r="L17" s="1"/>
      <c r="M17" s="1"/>
    </row>
    <row r="18" spans="1:49" ht="18" customHeight="1">
      <c r="B18" s="154" t="s">
        <v>65</v>
      </c>
      <c r="C18" s="154"/>
      <c r="D18" s="154"/>
      <c r="E18" s="154"/>
      <c r="F18" s="154"/>
      <c r="G18" s="18"/>
      <c r="H18" s="7"/>
      <c r="I18" s="18"/>
      <c r="J18" s="7"/>
      <c r="K18" s="1"/>
      <c r="L18" s="1"/>
      <c r="M18" s="1"/>
    </row>
    <row r="19" spans="1:49" ht="26" customHeight="1">
      <c r="B19" s="136" t="s">
        <v>8</v>
      </c>
      <c r="C19" s="137"/>
      <c r="D19" s="137"/>
      <c r="E19" s="137"/>
      <c r="F19" s="138"/>
      <c r="G19" s="34" t="s">
        <v>59</v>
      </c>
      <c r="H19" s="2" t="s">
        <v>321</v>
      </c>
      <c r="I19" s="2" t="s">
        <v>52</v>
      </c>
      <c r="J19" s="2" t="s">
        <v>60</v>
      </c>
      <c r="K19" s="2" t="s">
        <v>27</v>
      </c>
      <c r="L19" s="2" t="s">
        <v>53</v>
      </c>
    </row>
    <row r="20" spans="1:49">
      <c r="B20" s="155">
        <v>1</v>
      </c>
      <c r="C20" s="156"/>
      <c r="D20" s="156"/>
      <c r="E20" s="156"/>
      <c r="F20" s="157"/>
      <c r="G20" s="41">
        <v>2</v>
      </c>
      <c r="H20" s="39">
        <v>3</v>
      </c>
      <c r="I20" s="39">
        <v>4</v>
      </c>
      <c r="J20" s="39">
        <v>5</v>
      </c>
      <c r="K20" s="39" t="s">
        <v>40</v>
      </c>
      <c r="L20" s="39" t="s">
        <v>41</v>
      </c>
    </row>
    <row r="21" spans="1:49" ht="15.75" customHeight="1">
      <c r="B21" s="130" t="s">
        <v>32</v>
      </c>
      <c r="C21" s="131"/>
      <c r="D21" s="131"/>
      <c r="E21" s="131"/>
      <c r="F21" s="132"/>
      <c r="G21" s="78">
        <v>0</v>
      </c>
      <c r="H21" s="24">
        <v>0</v>
      </c>
      <c r="I21" s="24">
        <v>0</v>
      </c>
      <c r="J21" s="24">
        <v>0</v>
      </c>
      <c r="K21" s="24"/>
      <c r="L21" s="24"/>
    </row>
    <row r="22" spans="1:49" ht="14.5" customHeight="1">
      <c r="B22" s="130" t="s">
        <v>33</v>
      </c>
      <c r="C22" s="131"/>
      <c r="D22" s="131"/>
      <c r="E22" s="131"/>
      <c r="F22" s="132"/>
      <c r="G22" s="79">
        <v>0</v>
      </c>
      <c r="H22" s="24">
        <v>0</v>
      </c>
      <c r="I22" s="24">
        <v>0</v>
      </c>
      <c r="J22" s="24">
        <v>0</v>
      </c>
      <c r="K22" s="24"/>
      <c r="L22" s="24"/>
    </row>
    <row r="23" spans="1:49" ht="15" customHeight="1">
      <c r="B23" s="158" t="s">
        <v>54</v>
      </c>
      <c r="C23" s="159"/>
      <c r="D23" s="159"/>
      <c r="E23" s="159"/>
      <c r="F23" s="160"/>
      <c r="G23" s="43"/>
      <c r="H23" s="44"/>
      <c r="I23" s="44"/>
      <c r="J23" s="44"/>
      <c r="K23" s="44"/>
      <c r="L23" s="44"/>
    </row>
    <row r="24" spans="1:49" s="45" customFormat="1" ht="15" customHeight="1">
      <c r="A24"/>
      <c r="B24" s="130" t="s">
        <v>18</v>
      </c>
      <c r="C24" s="131"/>
      <c r="D24" s="131"/>
      <c r="E24" s="131"/>
      <c r="F24" s="132"/>
      <c r="G24" s="82">
        <v>854069.15</v>
      </c>
      <c r="H24" s="80">
        <v>579484</v>
      </c>
      <c r="I24" s="80">
        <v>579484</v>
      </c>
      <c r="J24" s="80">
        <v>845663.16</v>
      </c>
      <c r="K24" s="80">
        <f>J24/G24*100</f>
        <v>99.015771732300593</v>
      </c>
      <c r="L24" s="80">
        <f>J24/G24*100</f>
        <v>99.015771732300593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5" customFormat="1" ht="15" customHeight="1">
      <c r="A25"/>
      <c r="B25" s="130" t="s">
        <v>64</v>
      </c>
      <c r="C25" s="131"/>
      <c r="D25" s="131"/>
      <c r="E25" s="131"/>
      <c r="F25" s="132"/>
      <c r="G25" s="82">
        <v>-881095.22</v>
      </c>
      <c r="H25" s="80">
        <v>-557436</v>
      </c>
      <c r="I25" s="80">
        <v>-557436</v>
      </c>
      <c r="J25" s="80">
        <v>-1004573.24</v>
      </c>
      <c r="K25" s="80">
        <f t="shared" ref="K25:K27" si="5">J25/G25*100</f>
        <v>114.01415161462344</v>
      </c>
      <c r="L25" s="80">
        <f t="shared" ref="L25:L27" si="6">J25/G25*100</f>
        <v>114.01415161462344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6" customFormat="1" ht="14.5" customHeight="1">
      <c r="A26" s="55"/>
      <c r="B26" s="158" t="s">
        <v>66</v>
      </c>
      <c r="C26" s="159"/>
      <c r="D26" s="159"/>
      <c r="E26" s="159"/>
      <c r="F26" s="160"/>
      <c r="G26" s="83">
        <f>G24+G25</f>
        <v>-27026.069999999949</v>
      </c>
      <c r="H26" s="84">
        <f>H24+H25</f>
        <v>22048</v>
      </c>
      <c r="I26" s="84">
        <f>H26</f>
        <v>22048</v>
      </c>
      <c r="J26" s="84">
        <f>J24+J25</f>
        <v>-158910.07999999996</v>
      </c>
      <c r="K26" s="80">
        <f t="shared" si="5"/>
        <v>587.98811665921187</v>
      </c>
      <c r="L26" s="80">
        <f t="shared" si="6"/>
        <v>587.98811665921187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</row>
    <row r="27" spans="1:49" ht="15.5" customHeight="1">
      <c r="B27" s="142" t="s">
        <v>67</v>
      </c>
      <c r="C27" s="143"/>
      <c r="D27" s="143"/>
      <c r="E27" s="143"/>
      <c r="F27" s="144"/>
      <c r="G27" s="86">
        <f>G16+G26</f>
        <v>3.4924596548080444E-10</v>
      </c>
      <c r="H27" s="81">
        <f>H16+H26</f>
        <v>0</v>
      </c>
      <c r="I27" s="85">
        <f>H27</f>
        <v>0</v>
      </c>
      <c r="J27" s="81">
        <f>J16+J26</f>
        <v>0</v>
      </c>
      <c r="K27" s="80">
        <f t="shared" si="5"/>
        <v>0</v>
      </c>
      <c r="L27" s="80">
        <f t="shared" si="6"/>
        <v>0</v>
      </c>
    </row>
    <row r="29" spans="1:49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42"/>
    </row>
    <row r="30" spans="1:49" ht="14.5" customHeight="1">
      <c r="B30" s="220" t="s">
        <v>322</v>
      </c>
      <c r="C30" s="220"/>
      <c r="D30" s="220"/>
      <c r="E30" s="220"/>
      <c r="F30" s="220"/>
      <c r="G30" s="220"/>
      <c r="H30" s="220"/>
      <c r="I30" s="220"/>
      <c r="J30" s="220"/>
      <c r="K30" s="220" t="s">
        <v>323</v>
      </c>
      <c r="L30" s="220"/>
    </row>
    <row r="31" spans="1:49" ht="15" customHeight="1">
      <c r="B31" s="220"/>
      <c r="C31" s="220"/>
      <c r="D31" s="220"/>
      <c r="E31" s="220"/>
      <c r="F31" s="220"/>
      <c r="G31" s="220"/>
      <c r="H31" s="220"/>
      <c r="I31" s="220"/>
      <c r="J31" s="220"/>
      <c r="K31" s="126" t="s">
        <v>324</v>
      </c>
      <c r="L31" s="126"/>
    </row>
    <row r="32" spans="1:49" ht="15" customHeight="1"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</row>
    <row r="33" spans="2:12" ht="36.75" customHeight="1"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</row>
    <row r="34" spans="2:12" ht="15" customHeight="1"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</row>
    <row r="35" spans="2:12"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</row>
  </sheetData>
  <mergeCells count="24"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K31:L31"/>
    <mergeCell ref="A2:J2"/>
    <mergeCell ref="B5:L5"/>
    <mergeCell ref="B3:L3"/>
    <mergeCell ref="B32:L33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113"/>
  <sheetViews>
    <sheetView zoomScale="90" zoomScaleNormal="90" workbookViewId="0">
      <selection activeCell="H9" sqref="H9"/>
    </sheetView>
  </sheetViews>
  <sheetFormatPr defaultRowHeight="14.5"/>
  <cols>
    <col min="2" max="2" width="7.453125" bestFit="1" customWidth="1"/>
    <col min="3" max="3" width="8.453125" bestFit="1" customWidth="1"/>
    <col min="4" max="4" width="11.453125" customWidth="1"/>
    <col min="5" max="5" width="8.453125" customWidth="1"/>
    <col min="6" max="6" width="44.7265625" customWidth="1"/>
    <col min="7" max="10" width="25.26953125" customWidth="1"/>
    <col min="11" max="12" width="15.7265625" customWidth="1"/>
  </cols>
  <sheetData>
    <row r="1" spans="2:12" ht="45" customHeight="1">
      <c r="B1" s="3"/>
      <c r="C1" s="161" t="s">
        <v>240</v>
      </c>
      <c r="D1" s="161"/>
      <c r="E1" s="161"/>
      <c r="F1" s="3"/>
      <c r="G1" s="3"/>
      <c r="H1" s="3"/>
      <c r="I1" s="3"/>
      <c r="J1" s="3"/>
      <c r="K1" s="3"/>
      <c r="L1" s="19"/>
    </row>
    <row r="2" spans="2:12" ht="15.75" customHeight="1">
      <c r="B2" s="125" t="s">
        <v>12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2:12" ht="18">
      <c r="B3" s="3"/>
      <c r="C3" s="3"/>
      <c r="D3" s="3"/>
      <c r="E3" s="19"/>
      <c r="F3" s="3"/>
      <c r="G3" s="3"/>
      <c r="H3" s="3"/>
      <c r="I3" s="3"/>
      <c r="J3" s="4"/>
      <c r="K3" s="4"/>
      <c r="L3" s="4"/>
    </row>
    <row r="4" spans="2:12" ht="15.75" customHeight="1">
      <c r="B4" s="125" t="s">
        <v>58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2:12" ht="18">
      <c r="B5" s="3"/>
      <c r="C5" s="3"/>
      <c r="D5" s="3"/>
      <c r="E5" s="19"/>
      <c r="F5" s="3"/>
      <c r="G5" s="3"/>
      <c r="H5" s="3"/>
      <c r="I5" s="3"/>
      <c r="J5" s="4"/>
      <c r="K5" s="4"/>
      <c r="L5" s="4"/>
    </row>
    <row r="6" spans="2:12" ht="15.75" customHeight="1">
      <c r="B6" s="125" t="s">
        <v>42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</row>
    <row r="7" spans="2:12" ht="18">
      <c r="B7" s="3"/>
      <c r="C7" s="3"/>
      <c r="D7" s="3"/>
      <c r="E7" s="19"/>
      <c r="F7" s="3"/>
      <c r="G7" s="3"/>
      <c r="H7" s="3"/>
      <c r="I7" s="3"/>
      <c r="J7" s="4"/>
      <c r="K7" s="4"/>
      <c r="L7" s="4"/>
    </row>
    <row r="8" spans="2:12" ht="45" customHeight="1">
      <c r="B8" s="165" t="s">
        <v>8</v>
      </c>
      <c r="C8" s="166"/>
      <c r="D8" s="166"/>
      <c r="E8" s="166"/>
      <c r="F8" s="167"/>
      <c r="G8" s="44" t="s">
        <v>25</v>
      </c>
      <c r="H8" s="44" t="s">
        <v>321</v>
      </c>
      <c r="I8" s="44" t="s">
        <v>52</v>
      </c>
      <c r="J8" s="44" t="s">
        <v>26</v>
      </c>
      <c r="K8" s="44" t="s">
        <v>27</v>
      </c>
      <c r="L8" s="44" t="s">
        <v>53</v>
      </c>
    </row>
    <row r="9" spans="2:12">
      <c r="B9" s="162">
        <v>1</v>
      </c>
      <c r="C9" s="163"/>
      <c r="D9" s="163"/>
      <c r="E9" s="163"/>
      <c r="F9" s="164"/>
      <c r="G9" s="46">
        <v>2</v>
      </c>
      <c r="H9" s="46">
        <v>3</v>
      </c>
      <c r="I9" s="46">
        <v>4</v>
      </c>
      <c r="J9" s="46">
        <v>5</v>
      </c>
      <c r="K9" s="46" t="s">
        <v>40</v>
      </c>
      <c r="L9" s="46" t="s">
        <v>41</v>
      </c>
    </row>
    <row r="10" spans="2:12">
      <c r="B10" s="10"/>
      <c r="C10" s="15"/>
      <c r="D10" s="15"/>
      <c r="E10" s="15"/>
      <c r="F10" s="15" t="s">
        <v>51</v>
      </c>
      <c r="G10" s="61">
        <f>G11+G36</f>
        <v>1668031.4000000001</v>
      </c>
      <c r="H10" s="61">
        <f>H11+H36</f>
        <v>3783184</v>
      </c>
      <c r="I10" s="61">
        <f>I11+I36</f>
        <v>3783184</v>
      </c>
      <c r="J10" s="61">
        <f>J11+J36</f>
        <v>1970821.4599999997</v>
      </c>
      <c r="K10" s="60">
        <f>J10/G10*100</f>
        <v>118.15253957449478</v>
      </c>
      <c r="L10" s="60">
        <f>J10/I10*100</f>
        <v>52.094253411940841</v>
      </c>
    </row>
    <row r="11" spans="2:12">
      <c r="B11" s="10">
        <v>6</v>
      </c>
      <c r="C11" s="15"/>
      <c r="D11" s="15"/>
      <c r="E11" s="15"/>
      <c r="F11" s="15" t="s">
        <v>3</v>
      </c>
      <c r="G11" s="65">
        <f>G12+G24+G27+G33</f>
        <v>1668031.4000000001</v>
      </c>
      <c r="H11" s="65">
        <f>H12+H24+H27+H33</f>
        <v>3783184</v>
      </c>
      <c r="I11" s="65">
        <f>I12+I24+I27+I33</f>
        <v>3783184</v>
      </c>
      <c r="J11" s="65">
        <f>J12+J24+J27+J33+J20</f>
        <v>1970694.2599999998</v>
      </c>
      <c r="K11" s="60">
        <f t="shared" ref="K11:K40" si="0">J11/G11*100</f>
        <v>118.14491381876861</v>
      </c>
      <c r="L11" s="60">
        <f t="shared" ref="L11:L40" si="1">J11/I11*100</f>
        <v>52.090891164690902</v>
      </c>
    </row>
    <row r="12" spans="2:12" ht="25">
      <c r="B12" s="10"/>
      <c r="C12" s="15">
        <v>63</v>
      </c>
      <c r="D12" s="15"/>
      <c r="E12" s="15"/>
      <c r="F12" s="15" t="s">
        <v>16</v>
      </c>
      <c r="G12" s="61">
        <f>G13+G15+G17+G20</f>
        <v>229507.56</v>
      </c>
      <c r="H12" s="61">
        <f t="shared" ref="H12:I12" si="2">H13+H15+H17</f>
        <v>274372</v>
      </c>
      <c r="I12" s="61">
        <f t="shared" si="2"/>
        <v>274372</v>
      </c>
      <c r="J12" s="61">
        <f>J13+J15+J17</f>
        <v>216217.44999999998</v>
      </c>
      <c r="K12" s="60">
        <f t="shared" si="0"/>
        <v>94.20929314921041</v>
      </c>
      <c r="L12" s="60">
        <f t="shared" si="1"/>
        <v>78.80448806729548</v>
      </c>
    </row>
    <row r="13" spans="2:12">
      <c r="B13" s="11"/>
      <c r="C13" s="11"/>
      <c r="D13" s="11">
        <v>632</v>
      </c>
      <c r="E13" s="11"/>
      <c r="F13" s="11" t="s">
        <v>89</v>
      </c>
      <c r="G13" s="61">
        <f>G14</f>
        <v>21060.78</v>
      </c>
      <c r="H13" s="61">
        <f t="shared" ref="H13:J13" si="3">H14</f>
        <v>19409</v>
      </c>
      <c r="I13" s="61">
        <f t="shared" si="3"/>
        <v>19409</v>
      </c>
      <c r="J13" s="61">
        <f t="shared" si="3"/>
        <v>17473.43</v>
      </c>
      <c r="K13" s="60">
        <f t="shared" si="0"/>
        <v>82.966680246410633</v>
      </c>
      <c r="L13" s="60">
        <f t="shared" si="1"/>
        <v>90.027461486939046</v>
      </c>
    </row>
    <row r="14" spans="2:12">
      <c r="B14" s="11"/>
      <c r="C14" s="11"/>
      <c r="D14" s="11"/>
      <c r="E14" s="11">
        <v>6323</v>
      </c>
      <c r="F14" s="11" t="s">
        <v>90</v>
      </c>
      <c r="G14" s="61">
        <f>'Rashodi prema izvorima finan'!C24</f>
        <v>21060.78</v>
      </c>
      <c r="H14" s="61">
        <f>'Rashodi prema izvorima finan'!D24</f>
        <v>19409</v>
      </c>
      <c r="I14" s="61">
        <f>'Rashodi prema izvorima finan'!E24</f>
        <v>19409</v>
      </c>
      <c r="J14" s="61">
        <f>'Rashodi prema izvorima finan'!F24</f>
        <v>17473.43</v>
      </c>
      <c r="K14" s="60">
        <f t="shared" si="0"/>
        <v>82.966680246410633</v>
      </c>
      <c r="L14" s="60">
        <f t="shared" si="1"/>
        <v>90.027461486939046</v>
      </c>
    </row>
    <row r="15" spans="2:12">
      <c r="B15" s="11"/>
      <c r="C15" s="11"/>
      <c r="D15" s="11">
        <v>636</v>
      </c>
      <c r="E15" s="11"/>
      <c r="F15" s="11" t="s">
        <v>91</v>
      </c>
      <c r="G15" s="61">
        <f>G16</f>
        <v>159.27000000000001</v>
      </c>
      <c r="H15" s="61">
        <f t="shared" ref="H15:J15" si="4">H16</f>
        <v>0</v>
      </c>
      <c r="I15" s="61">
        <f t="shared" si="4"/>
        <v>0</v>
      </c>
      <c r="J15" s="61">
        <f t="shared" si="4"/>
        <v>340</v>
      </c>
      <c r="K15" s="60">
        <f t="shared" si="0"/>
        <v>213.4739750109876</v>
      </c>
      <c r="L15" s="60" t="e">
        <f t="shared" si="1"/>
        <v>#DIV/0!</v>
      </c>
    </row>
    <row r="16" spans="2:12">
      <c r="B16" s="11"/>
      <c r="C16" s="11"/>
      <c r="D16" s="11"/>
      <c r="E16" s="11">
        <v>6361</v>
      </c>
      <c r="F16" s="11" t="s">
        <v>81</v>
      </c>
      <c r="G16" s="61">
        <f>'Rashodi prema izvorima finan'!C26</f>
        <v>159.27000000000001</v>
      </c>
      <c r="H16" s="61">
        <v>0</v>
      </c>
      <c r="I16" s="63">
        <v>0</v>
      </c>
      <c r="J16" s="66">
        <f>'Rashodi prema izvorima finan'!F26</f>
        <v>340</v>
      </c>
      <c r="K16" s="60">
        <f t="shared" si="0"/>
        <v>213.4739750109876</v>
      </c>
      <c r="L16" s="60" t="e">
        <f t="shared" si="1"/>
        <v>#DIV/0!</v>
      </c>
    </row>
    <row r="17" spans="2:12">
      <c r="B17" s="11"/>
      <c r="C17" s="11"/>
      <c r="D17" s="11">
        <v>639</v>
      </c>
      <c r="E17" s="11"/>
      <c r="F17" s="11" t="s">
        <v>92</v>
      </c>
      <c r="G17" s="61">
        <f>G18+G19</f>
        <v>208246.99000000002</v>
      </c>
      <c r="H17" s="61">
        <f t="shared" ref="H17:J17" si="5">H18+H19</f>
        <v>254963</v>
      </c>
      <c r="I17" s="61">
        <f t="shared" si="5"/>
        <v>254963</v>
      </c>
      <c r="J17" s="61">
        <f t="shared" si="5"/>
        <v>198404.02</v>
      </c>
      <c r="K17" s="60">
        <f t="shared" si="0"/>
        <v>95.273415476497391</v>
      </c>
      <c r="L17" s="60">
        <f t="shared" si="1"/>
        <v>77.816789102732557</v>
      </c>
    </row>
    <row r="18" spans="2:12">
      <c r="B18" s="11"/>
      <c r="C18" s="11"/>
      <c r="D18" s="11"/>
      <c r="E18" s="11">
        <v>6391</v>
      </c>
      <c r="F18" s="11" t="s">
        <v>93</v>
      </c>
      <c r="G18" s="61">
        <f>'Rashodi prema izvorima finan'!C27</f>
        <v>180065.2</v>
      </c>
      <c r="H18" s="61">
        <f>'Rashodi prema izvorima finan'!D27</f>
        <v>192014</v>
      </c>
      <c r="I18" s="61">
        <f>'Rashodi prema izvorima finan'!E27</f>
        <v>192014</v>
      </c>
      <c r="J18" s="61">
        <f>'Rashodi prema izvorima finan'!F27</f>
        <v>173804.12</v>
      </c>
      <c r="K18" s="60">
        <f t="shared" si="0"/>
        <v>96.522881711735522</v>
      </c>
      <c r="L18" s="60">
        <f t="shared" si="1"/>
        <v>90.516379014030221</v>
      </c>
    </row>
    <row r="19" spans="2:12">
      <c r="B19" s="11"/>
      <c r="C19" s="11"/>
      <c r="D19" s="12"/>
      <c r="E19" s="11">
        <v>6393</v>
      </c>
      <c r="F19" s="11" t="s">
        <v>94</v>
      </c>
      <c r="G19" s="61">
        <f>'Rashodi prema izvorima finan'!C28</f>
        <v>28181.79</v>
      </c>
      <c r="H19" s="61">
        <f>'Rashodi prema izvorima finan'!D28</f>
        <v>62949</v>
      </c>
      <c r="I19" s="61">
        <f>'Rashodi prema izvorima finan'!E28</f>
        <v>62949</v>
      </c>
      <c r="J19" s="61">
        <f>'Rashodi prema izvorima finan'!F28</f>
        <v>24599.9</v>
      </c>
      <c r="K19" s="60">
        <f t="shared" si="0"/>
        <v>87.290055031990519</v>
      </c>
      <c r="L19" s="60">
        <f t="shared" si="1"/>
        <v>39.079095775945611</v>
      </c>
    </row>
    <row r="20" spans="2:12">
      <c r="B20" s="11"/>
      <c r="C20" s="11">
        <v>64</v>
      </c>
      <c r="D20" s="12"/>
      <c r="E20" s="12"/>
      <c r="F20" s="11" t="s">
        <v>95</v>
      </c>
      <c r="G20" s="61">
        <f>G21</f>
        <v>40.519999999999996</v>
      </c>
      <c r="H20" s="61">
        <f t="shared" ref="H20:J20" si="6">H21</f>
        <v>0</v>
      </c>
      <c r="I20" s="61">
        <f t="shared" si="6"/>
        <v>0</v>
      </c>
      <c r="J20" s="61">
        <f t="shared" si="6"/>
        <v>3.17</v>
      </c>
      <c r="K20" s="60">
        <f t="shared" si="0"/>
        <v>7.8232971372161897</v>
      </c>
      <c r="L20" s="60" t="e">
        <f t="shared" si="1"/>
        <v>#DIV/0!</v>
      </c>
    </row>
    <row r="21" spans="2:12">
      <c r="B21" s="11"/>
      <c r="C21" s="11"/>
      <c r="D21" s="12">
        <v>641</v>
      </c>
      <c r="E21" s="12"/>
      <c r="F21" s="11" t="s">
        <v>96</v>
      </c>
      <c r="G21" s="61">
        <f>G22+G23</f>
        <v>40.519999999999996</v>
      </c>
      <c r="H21" s="61">
        <f t="shared" ref="H21:J21" si="7">H22+H23</f>
        <v>0</v>
      </c>
      <c r="I21" s="61">
        <f t="shared" si="7"/>
        <v>0</v>
      </c>
      <c r="J21" s="61">
        <f t="shared" si="7"/>
        <v>3.17</v>
      </c>
      <c r="K21" s="60">
        <f t="shared" si="0"/>
        <v>7.8232971372161897</v>
      </c>
      <c r="L21" s="60" t="e">
        <f t="shared" si="1"/>
        <v>#DIV/0!</v>
      </c>
    </row>
    <row r="22" spans="2:12">
      <c r="B22" s="11"/>
      <c r="C22" s="11"/>
      <c r="D22" s="12"/>
      <c r="E22" s="11">
        <v>6413</v>
      </c>
      <c r="F22" s="21" t="s">
        <v>97</v>
      </c>
      <c r="G22" s="61">
        <f>'Rashodi prema izvorima finan'!C13+'Rashodi prema izvorima finan'!C19</f>
        <v>7.26</v>
      </c>
      <c r="H22" s="61">
        <f>'Rashodi prema izvorima finan'!D13+'Rashodi prema izvorima finan'!D19</f>
        <v>0</v>
      </c>
      <c r="I22" s="61">
        <f>'Rashodi prema izvorima finan'!E13+'Rashodi prema izvorima finan'!E19</f>
        <v>0</v>
      </c>
      <c r="J22" s="61">
        <f>'Rashodi prema izvorima finan'!F13+'Rashodi prema izvorima finan'!F19</f>
        <v>3.17</v>
      </c>
      <c r="K22" s="60">
        <f t="shared" si="0"/>
        <v>43.663911845730027</v>
      </c>
      <c r="L22" s="60" t="e">
        <f t="shared" si="1"/>
        <v>#DIV/0!</v>
      </c>
    </row>
    <row r="23" spans="2:12" ht="25">
      <c r="B23" s="11"/>
      <c r="C23" s="11"/>
      <c r="D23" s="12"/>
      <c r="E23" s="11">
        <v>6415</v>
      </c>
      <c r="F23" s="21" t="s">
        <v>280</v>
      </c>
      <c r="G23" s="61">
        <f>'Rashodi prema izvorima finan'!C14+'Rashodi prema izvorima finan'!C20</f>
        <v>33.26</v>
      </c>
      <c r="H23" s="61">
        <f>'Rashodi prema izvorima finan'!D14+'Rashodi prema izvorima finan'!D20</f>
        <v>0</v>
      </c>
      <c r="I23" s="61">
        <f>'Rashodi prema izvorima finan'!E14+'Rashodi prema izvorima finan'!E20</f>
        <v>0</v>
      </c>
      <c r="J23" s="61">
        <f>'Rashodi prema izvorima finan'!F14+'Rashodi prema izvorima finan'!F20</f>
        <v>0</v>
      </c>
      <c r="K23" s="60">
        <f t="shared" si="0"/>
        <v>0</v>
      </c>
      <c r="L23" s="60" t="e">
        <f t="shared" si="1"/>
        <v>#DIV/0!</v>
      </c>
    </row>
    <row r="24" spans="2:12" ht="25">
      <c r="B24" s="11"/>
      <c r="C24" s="11">
        <v>65</v>
      </c>
      <c r="D24" s="12"/>
      <c r="E24" s="11"/>
      <c r="F24" s="21" t="s">
        <v>242</v>
      </c>
      <c r="G24" s="61">
        <f>G25</f>
        <v>136525.22</v>
      </c>
      <c r="H24" s="61">
        <f t="shared" ref="H24:J25" si="8">H25</f>
        <v>409578</v>
      </c>
      <c r="I24" s="61">
        <f t="shared" si="8"/>
        <v>409578</v>
      </c>
      <c r="J24" s="61">
        <f t="shared" si="8"/>
        <v>312782.2</v>
      </c>
      <c r="K24" s="60">
        <f t="shared" si="0"/>
        <v>229.10213951678671</v>
      </c>
      <c r="L24" s="60">
        <f t="shared" si="1"/>
        <v>76.366943537006378</v>
      </c>
    </row>
    <row r="25" spans="2:12">
      <c r="B25" s="11"/>
      <c r="C25" s="11"/>
      <c r="D25" s="12">
        <v>652</v>
      </c>
      <c r="E25" s="11"/>
      <c r="F25" s="21" t="s">
        <v>98</v>
      </c>
      <c r="G25" s="61">
        <f>G26</f>
        <v>136525.22</v>
      </c>
      <c r="H25" s="61">
        <f t="shared" si="8"/>
        <v>409578</v>
      </c>
      <c r="I25" s="61">
        <f t="shared" si="8"/>
        <v>409578</v>
      </c>
      <c r="J25" s="61">
        <f t="shared" si="8"/>
        <v>312782.2</v>
      </c>
      <c r="K25" s="60">
        <f t="shared" si="0"/>
        <v>229.10213951678671</v>
      </c>
      <c r="L25" s="60">
        <f t="shared" si="1"/>
        <v>76.366943537006378</v>
      </c>
    </row>
    <row r="26" spans="2:12">
      <c r="B26" s="11"/>
      <c r="C26" s="11"/>
      <c r="D26" s="12"/>
      <c r="E26" s="11">
        <v>6526</v>
      </c>
      <c r="F26" s="21" t="s">
        <v>99</v>
      </c>
      <c r="G26" s="61">
        <f>'Rashodi prema izvorima finan'!C21</f>
        <v>136525.22</v>
      </c>
      <c r="H26" s="61">
        <f>'Rashodi prema izvorima finan'!D21</f>
        <v>409578</v>
      </c>
      <c r="I26" s="61">
        <f>'Rashodi prema izvorima finan'!E21</f>
        <v>409578</v>
      </c>
      <c r="J26" s="61">
        <f>'Rashodi prema izvorima finan'!F21</f>
        <v>312782.2</v>
      </c>
      <c r="K26" s="60">
        <f t="shared" si="0"/>
        <v>229.10213951678671</v>
      </c>
      <c r="L26" s="60">
        <f t="shared" si="1"/>
        <v>76.366943537006378</v>
      </c>
    </row>
    <row r="27" spans="2:12" ht="37.5">
      <c r="B27" s="11"/>
      <c r="C27" s="11">
        <v>66</v>
      </c>
      <c r="D27" s="12"/>
      <c r="E27" s="12"/>
      <c r="F27" s="15" t="s">
        <v>273</v>
      </c>
      <c r="G27" s="61">
        <f>G28+G31</f>
        <v>152622.04999999999</v>
      </c>
      <c r="H27" s="61">
        <f t="shared" ref="H27:J27" si="9">H28+H31</f>
        <v>335283</v>
      </c>
      <c r="I27" s="61">
        <f t="shared" si="9"/>
        <v>335283</v>
      </c>
      <c r="J27" s="61">
        <f t="shared" si="9"/>
        <v>116662.29</v>
      </c>
      <c r="K27" s="60">
        <f t="shared" si="0"/>
        <v>76.438686284190254</v>
      </c>
      <c r="L27" s="60">
        <f t="shared" si="1"/>
        <v>34.795170050375354</v>
      </c>
    </row>
    <row r="28" spans="2:12">
      <c r="B28" s="11"/>
      <c r="C28" s="11"/>
      <c r="D28" s="12">
        <v>661</v>
      </c>
      <c r="E28" s="12"/>
      <c r="F28" s="15" t="s">
        <v>34</v>
      </c>
      <c r="G28" s="61">
        <f>G29+G30</f>
        <v>111492.53</v>
      </c>
      <c r="H28" s="61">
        <f t="shared" ref="H28:J28" si="10">H29+H30</f>
        <v>266000</v>
      </c>
      <c r="I28" s="61">
        <f t="shared" si="10"/>
        <v>266000</v>
      </c>
      <c r="J28" s="61">
        <f t="shared" si="10"/>
        <v>81858.73</v>
      </c>
      <c r="K28" s="60">
        <f t="shared" si="0"/>
        <v>73.420820211004269</v>
      </c>
      <c r="L28" s="60">
        <f t="shared" si="1"/>
        <v>30.773958646616538</v>
      </c>
    </row>
    <row r="29" spans="2:12">
      <c r="B29" s="11"/>
      <c r="C29" s="11"/>
      <c r="D29" s="12"/>
      <c r="E29" s="11">
        <v>6614</v>
      </c>
      <c r="F29" s="15" t="s">
        <v>35</v>
      </c>
      <c r="G29" s="61"/>
      <c r="H29" s="61"/>
      <c r="I29" s="61"/>
      <c r="J29" s="66"/>
      <c r="K29" s="60" t="e">
        <f t="shared" si="0"/>
        <v>#DIV/0!</v>
      </c>
      <c r="L29" s="60" t="e">
        <f t="shared" si="1"/>
        <v>#DIV/0!</v>
      </c>
    </row>
    <row r="30" spans="2:12">
      <c r="B30" s="11"/>
      <c r="C30" s="11"/>
      <c r="D30" s="12"/>
      <c r="E30" s="11">
        <v>6615</v>
      </c>
      <c r="F30" s="15" t="s">
        <v>100</v>
      </c>
      <c r="G30" s="61">
        <f>'Rashodi prema izvorima finan'!C16</f>
        <v>111492.53</v>
      </c>
      <c r="H30" s="61">
        <f>'Rashodi prema izvorima finan'!D16</f>
        <v>266000</v>
      </c>
      <c r="I30" s="61">
        <f>'Rashodi prema izvorima finan'!E16</f>
        <v>266000</v>
      </c>
      <c r="J30" s="61">
        <f>'Rashodi prema izvorima finan'!F16</f>
        <v>81858.73</v>
      </c>
      <c r="K30" s="60">
        <f t="shared" si="0"/>
        <v>73.420820211004269</v>
      </c>
      <c r="L30" s="60">
        <f t="shared" si="1"/>
        <v>30.773958646616538</v>
      </c>
    </row>
    <row r="31" spans="2:12" ht="37.5">
      <c r="B31" s="11"/>
      <c r="C31" s="11"/>
      <c r="D31" s="12">
        <v>663</v>
      </c>
      <c r="E31" s="12"/>
      <c r="F31" s="15" t="s">
        <v>271</v>
      </c>
      <c r="G31" s="61">
        <f>G32</f>
        <v>41129.519999999997</v>
      </c>
      <c r="H31" s="61">
        <f t="shared" ref="H31:J31" si="11">H32</f>
        <v>69283</v>
      </c>
      <c r="I31" s="61">
        <f t="shared" si="11"/>
        <v>69283</v>
      </c>
      <c r="J31" s="61">
        <f t="shared" si="11"/>
        <v>34803.56</v>
      </c>
      <c r="K31" s="60">
        <f t="shared" si="0"/>
        <v>84.619416905424615</v>
      </c>
      <c r="L31" s="60">
        <f t="shared" si="1"/>
        <v>50.233910194419984</v>
      </c>
    </row>
    <row r="32" spans="2:12">
      <c r="B32" s="11"/>
      <c r="C32" s="11"/>
      <c r="D32" s="12"/>
      <c r="E32" s="12">
        <v>6631</v>
      </c>
      <c r="F32" s="15" t="s">
        <v>101</v>
      </c>
      <c r="G32" s="61">
        <f>'Rashodi prema izvorima finan'!C31</f>
        <v>41129.519999999997</v>
      </c>
      <c r="H32" s="61">
        <f>'Rashodi prema izvorima finan'!D31</f>
        <v>69283</v>
      </c>
      <c r="I32" s="61">
        <f>'Rashodi prema izvorima finan'!E31</f>
        <v>69283</v>
      </c>
      <c r="J32" s="61">
        <f>'Rashodi prema izvorima finan'!F31</f>
        <v>34803.56</v>
      </c>
      <c r="K32" s="60">
        <f t="shared" si="0"/>
        <v>84.619416905424615</v>
      </c>
      <c r="L32" s="60">
        <f t="shared" si="1"/>
        <v>50.233910194419984</v>
      </c>
    </row>
    <row r="33" spans="2:12" ht="25">
      <c r="B33" s="11"/>
      <c r="C33" s="11">
        <v>67</v>
      </c>
      <c r="D33" s="12"/>
      <c r="E33" s="12"/>
      <c r="F33" s="15" t="s">
        <v>274</v>
      </c>
      <c r="G33" s="61">
        <f>G34</f>
        <v>1149376.57</v>
      </c>
      <c r="H33" s="61">
        <f t="shared" ref="H33:J33" si="12">H34</f>
        <v>2763951</v>
      </c>
      <c r="I33" s="61">
        <f t="shared" si="12"/>
        <v>2763951</v>
      </c>
      <c r="J33" s="61">
        <f t="shared" si="12"/>
        <v>1325029.1499999999</v>
      </c>
      <c r="K33" s="60">
        <f t="shared" si="0"/>
        <v>115.28242219171041</v>
      </c>
      <c r="L33" s="60">
        <f t="shared" si="1"/>
        <v>47.939675848088477</v>
      </c>
    </row>
    <row r="34" spans="2:12" ht="25">
      <c r="B34" s="11"/>
      <c r="C34" s="11"/>
      <c r="D34" s="12">
        <v>671</v>
      </c>
      <c r="E34" s="12"/>
      <c r="F34" s="15" t="s">
        <v>102</v>
      </c>
      <c r="G34" s="61">
        <f>G35</f>
        <v>1149376.57</v>
      </c>
      <c r="H34" s="61">
        <f t="shared" ref="H34:J34" si="13">H35</f>
        <v>2763951</v>
      </c>
      <c r="I34" s="61">
        <f t="shared" si="13"/>
        <v>2763951</v>
      </c>
      <c r="J34" s="61">
        <f t="shared" si="13"/>
        <v>1325029.1499999999</v>
      </c>
      <c r="K34" s="60">
        <f t="shared" si="0"/>
        <v>115.28242219171041</v>
      </c>
      <c r="L34" s="60">
        <f t="shared" si="1"/>
        <v>47.939675848088477</v>
      </c>
    </row>
    <row r="35" spans="2:12" ht="25">
      <c r="B35" s="11"/>
      <c r="C35" s="11"/>
      <c r="D35" s="12"/>
      <c r="E35" s="11">
        <v>6711</v>
      </c>
      <c r="F35" s="15" t="s">
        <v>243</v>
      </c>
      <c r="G35" s="61">
        <f>'Rashodi prema izvorima finan'!C9</f>
        <v>1149376.57</v>
      </c>
      <c r="H35" s="61">
        <f>'Rashodi prema izvorima finan'!D9</f>
        <v>2763951</v>
      </c>
      <c r="I35" s="61">
        <f>'Rashodi prema izvorima finan'!E9</f>
        <v>2763951</v>
      </c>
      <c r="J35" s="61">
        <f>'Rashodi prema izvorima finan'!F9</f>
        <v>1325029.1499999999</v>
      </c>
      <c r="K35" s="60">
        <f t="shared" si="0"/>
        <v>115.28242219171041</v>
      </c>
      <c r="L35" s="60">
        <f t="shared" si="1"/>
        <v>47.939675848088477</v>
      </c>
    </row>
    <row r="36" spans="2:12">
      <c r="B36" s="22">
        <v>7</v>
      </c>
      <c r="C36" s="11"/>
      <c r="D36" s="12"/>
      <c r="E36" s="12"/>
      <c r="F36" s="15" t="s">
        <v>23</v>
      </c>
      <c r="G36" s="67">
        <f>G37</f>
        <v>0</v>
      </c>
      <c r="H36" s="67">
        <f t="shared" ref="H36:J36" si="14">H37</f>
        <v>0</v>
      </c>
      <c r="I36" s="67">
        <f t="shared" si="14"/>
        <v>0</v>
      </c>
      <c r="J36" s="67">
        <f t="shared" si="14"/>
        <v>127.2</v>
      </c>
      <c r="K36" s="60" t="e">
        <f t="shared" si="0"/>
        <v>#DIV/0!</v>
      </c>
      <c r="L36" s="60" t="e">
        <f t="shared" si="1"/>
        <v>#DIV/0!</v>
      </c>
    </row>
    <row r="37" spans="2:12" ht="30.75" customHeight="1">
      <c r="B37" s="11"/>
      <c r="C37" s="11">
        <v>72</v>
      </c>
      <c r="D37" s="12"/>
      <c r="E37" s="12"/>
      <c r="F37" s="30" t="s">
        <v>24</v>
      </c>
      <c r="G37" s="61">
        <f>G38</f>
        <v>0</v>
      </c>
      <c r="H37" s="61">
        <f t="shared" ref="H37:J37" si="15">H38</f>
        <v>0</v>
      </c>
      <c r="I37" s="61">
        <f t="shared" si="15"/>
        <v>0</v>
      </c>
      <c r="J37" s="61">
        <f t="shared" si="15"/>
        <v>127.2</v>
      </c>
      <c r="K37" s="60" t="e">
        <f t="shared" si="0"/>
        <v>#DIV/0!</v>
      </c>
      <c r="L37" s="60" t="e">
        <f t="shared" si="1"/>
        <v>#DIV/0!</v>
      </c>
    </row>
    <row r="38" spans="2:12">
      <c r="B38" s="11"/>
      <c r="C38" s="11"/>
      <c r="D38" s="11">
        <v>722</v>
      </c>
      <c r="E38" s="11"/>
      <c r="F38" s="30" t="s">
        <v>103</v>
      </c>
      <c r="G38" s="61">
        <f>G39</f>
        <v>0</v>
      </c>
      <c r="H38" s="61">
        <f t="shared" ref="H38:J38" si="16">H39</f>
        <v>0</v>
      </c>
      <c r="I38" s="61">
        <f t="shared" si="16"/>
        <v>0</v>
      </c>
      <c r="J38" s="61">
        <f t="shared" si="16"/>
        <v>127.2</v>
      </c>
      <c r="K38" s="60" t="e">
        <f t="shared" si="0"/>
        <v>#DIV/0!</v>
      </c>
      <c r="L38" s="60" t="e">
        <f t="shared" si="1"/>
        <v>#DIV/0!</v>
      </c>
    </row>
    <row r="39" spans="2:12">
      <c r="B39" s="11"/>
      <c r="C39" s="11"/>
      <c r="D39" s="11"/>
      <c r="E39" s="11">
        <v>7221</v>
      </c>
      <c r="F39" s="30" t="s">
        <v>104</v>
      </c>
      <c r="G39" s="61">
        <v>0</v>
      </c>
      <c r="H39" s="61">
        <v>0</v>
      </c>
      <c r="I39" s="61">
        <v>0</v>
      </c>
      <c r="J39" s="66">
        <f>'Rashodi prema izvorima finan'!F34</f>
        <v>127.2</v>
      </c>
      <c r="K39" s="60" t="e">
        <f t="shared" si="0"/>
        <v>#DIV/0!</v>
      </c>
      <c r="L39" s="60" t="e">
        <f t="shared" si="1"/>
        <v>#DIV/0!</v>
      </c>
    </row>
    <row r="40" spans="2:12">
      <c r="B40" s="11"/>
      <c r="C40" s="11"/>
      <c r="D40" s="11"/>
      <c r="E40" s="11"/>
      <c r="F40" s="30"/>
      <c r="G40" s="61"/>
      <c r="H40" s="61"/>
      <c r="I40" s="61"/>
      <c r="J40" s="64"/>
      <c r="K40" s="60" t="e">
        <f t="shared" si="0"/>
        <v>#DIV/0!</v>
      </c>
      <c r="L40" s="60" t="e">
        <f t="shared" si="1"/>
        <v>#DIV/0!</v>
      </c>
    </row>
    <row r="42" spans="2:12" ht="18">
      <c r="B42" s="3"/>
      <c r="C42" s="3"/>
      <c r="D42" s="3"/>
      <c r="E42" s="19"/>
      <c r="F42" s="3"/>
      <c r="G42" s="3"/>
      <c r="H42" s="3"/>
      <c r="I42" s="3"/>
      <c r="J42" s="4"/>
      <c r="K42" s="4"/>
      <c r="L42" s="4"/>
    </row>
    <row r="43" spans="2:12" ht="36.75" customHeight="1">
      <c r="B43" s="165" t="s">
        <v>8</v>
      </c>
      <c r="C43" s="166"/>
      <c r="D43" s="166"/>
      <c r="E43" s="166"/>
      <c r="F43" s="167"/>
      <c r="G43" s="44" t="s">
        <v>25</v>
      </c>
      <c r="H43" s="44" t="s">
        <v>55</v>
      </c>
      <c r="I43" s="44" t="s">
        <v>52</v>
      </c>
      <c r="J43" s="44" t="s">
        <v>26</v>
      </c>
      <c r="K43" s="44" t="s">
        <v>27</v>
      </c>
      <c r="L43" s="44" t="s">
        <v>53</v>
      </c>
    </row>
    <row r="44" spans="2:12">
      <c r="B44" s="162">
        <v>1</v>
      </c>
      <c r="C44" s="163"/>
      <c r="D44" s="163"/>
      <c r="E44" s="163"/>
      <c r="F44" s="164"/>
      <c r="G44" s="46">
        <v>2</v>
      </c>
      <c r="H44" s="46">
        <v>3</v>
      </c>
      <c r="I44" s="46">
        <v>4</v>
      </c>
      <c r="J44" s="46">
        <v>5</v>
      </c>
      <c r="K44" s="46" t="s">
        <v>40</v>
      </c>
      <c r="L44" s="46" t="s">
        <v>41</v>
      </c>
    </row>
    <row r="45" spans="2:12">
      <c r="B45" s="10"/>
      <c r="C45" s="10"/>
      <c r="D45" s="10"/>
      <c r="E45" s="10"/>
      <c r="F45" s="10" t="s">
        <v>50</v>
      </c>
      <c r="G45" s="61">
        <f>G46+G98</f>
        <v>1641005.3299999998</v>
      </c>
      <c r="H45" s="61">
        <f t="shared" ref="H45:J45" si="17">H46+H98</f>
        <v>3805232</v>
      </c>
      <c r="I45" s="61">
        <f t="shared" si="17"/>
        <v>3805232</v>
      </c>
      <c r="J45" s="61">
        <f t="shared" si="17"/>
        <v>1811911.38</v>
      </c>
      <c r="K45" s="70">
        <f>J45/G45*100</f>
        <v>110.41471632514441</v>
      </c>
      <c r="L45" s="70">
        <f>J45/I45*100</f>
        <v>47.616318269162036</v>
      </c>
    </row>
    <row r="46" spans="2:12">
      <c r="B46" s="10">
        <v>3</v>
      </c>
      <c r="C46" s="10"/>
      <c r="D46" s="10"/>
      <c r="E46" s="10"/>
      <c r="F46" s="10" t="s">
        <v>4</v>
      </c>
      <c r="G46" s="61">
        <f>G47+G55+G87+G92+G95</f>
        <v>1594172.5699999998</v>
      </c>
      <c r="H46" s="61">
        <f t="shared" ref="H46:I46" si="18">H47+H55+H87+H92+H95</f>
        <v>3745165</v>
      </c>
      <c r="I46" s="61">
        <f t="shared" si="18"/>
        <v>3745165</v>
      </c>
      <c r="J46" s="61">
        <f>J47+J55+J87+J92+J95</f>
        <v>1770475.63</v>
      </c>
      <c r="K46" s="70">
        <f t="shared" ref="K46:K109" si="19">J46/G46*100</f>
        <v>111.05922052090007</v>
      </c>
      <c r="L46" s="70">
        <f t="shared" ref="L46:L109" si="20">J46/I46*100</f>
        <v>47.273634939982614</v>
      </c>
    </row>
    <row r="47" spans="2:12">
      <c r="B47" s="10"/>
      <c r="C47" s="15">
        <v>31</v>
      </c>
      <c r="D47" s="15"/>
      <c r="E47" s="15"/>
      <c r="F47" s="15" t="s">
        <v>5</v>
      </c>
      <c r="G47" s="61">
        <f>G48+G50+G52</f>
        <v>1202686.0699999998</v>
      </c>
      <c r="H47" s="61">
        <f t="shared" ref="H47:J47" si="21">H48+H50+H52</f>
        <v>2871983</v>
      </c>
      <c r="I47" s="61">
        <f t="shared" si="21"/>
        <v>2871983</v>
      </c>
      <c r="J47" s="61">
        <f t="shared" si="21"/>
        <v>1393204.85</v>
      </c>
      <c r="K47" s="70">
        <f t="shared" si="19"/>
        <v>115.84110639944474</v>
      </c>
      <c r="L47" s="70">
        <f t="shared" si="20"/>
        <v>48.510205318067698</v>
      </c>
    </row>
    <row r="48" spans="2:12">
      <c r="B48" s="11"/>
      <c r="C48" s="11"/>
      <c r="D48" s="11">
        <v>311</v>
      </c>
      <c r="E48" s="11"/>
      <c r="F48" s="11" t="s">
        <v>36</v>
      </c>
      <c r="G48" s="61">
        <f>G49</f>
        <v>1002542.2999999999</v>
      </c>
      <c r="H48" s="61">
        <f t="shared" ref="H48:J48" si="22">H49</f>
        <v>2439436</v>
      </c>
      <c r="I48" s="61">
        <f t="shared" si="22"/>
        <v>2439436</v>
      </c>
      <c r="J48" s="61">
        <f t="shared" si="22"/>
        <v>1158773.49</v>
      </c>
      <c r="K48" s="70">
        <f t="shared" si="19"/>
        <v>115.58350106524185</v>
      </c>
      <c r="L48" s="70">
        <f t="shared" si="20"/>
        <v>47.501696703664287</v>
      </c>
    </row>
    <row r="49" spans="2:12">
      <c r="B49" s="11"/>
      <c r="C49" s="11"/>
      <c r="D49" s="11"/>
      <c r="E49" s="11">
        <v>3111</v>
      </c>
      <c r="F49" s="11" t="s">
        <v>37</v>
      </c>
      <c r="G49" s="61">
        <f>'Rashodi prema izvorima finan'!C41+'Rashodi prema izvorima finan'!C97+'Rashodi prema izvorima finan'!C150+'Rashodi prema izvorima finan'!C211+'Rashodi prema izvorima finan'!C288+'Rashodi prema izvorima finan'!C238</f>
        <v>1002542.2999999999</v>
      </c>
      <c r="H49" s="61">
        <f>'Rashodi prema izvorima finan'!D41+'Rashodi prema izvorima finan'!D97+'Rashodi prema izvorima finan'!D150+'Rashodi prema izvorima finan'!D211+'Rashodi prema izvorima finan'!D288+'Rashodi prema izvorima finan'!D238</f>
        <v>2439436</v>
      </c>
      <c r="I49" s="61">
        <f>H49</f>
        <v>2439436</v>
      </c>
      <c r="J49" s="61">
        <f>'Rashodi prema izvorima finan'!F41+'Rashodi prema izvorima finan'!F97+'Rashodi prema izvorima finan'!F150+'Rashodi prema izvorima finan'!F211+'Rashodi prema izvorima finan'!F288+'Rashodi prema izvorima finan'!F238</f>
        <v>1158773.49</v>
      </c>
      <c r="K49" s="70">
        <f t="shared" si="19"/>
        <v>115.58350106524185</v>
      </c>
      <c r="L49" s="70">
        <f t="shared" si="20"/>
        <v>47.501696703664287</v>
      </c>
    </row>
    <row r="50" spans="2:12">
      <c r="B50" s="11"/>
      <c r="C50" s="11"/>
      <c r="D50" s="11">
        <v>312</v>
      </c>
      <c r="E50" s="11"/>
      <c r="F50" s="11" t="s">
        <v>161</v>
      </c>
      <c r="G50" s="61">
        <f>G51</f>
        <v>38543.509999999995</v>
      </c>
      <c r="H50" s="61">
        <f t="shared" ref="H50:J50" si="23">H51</f>
        <v>78959</v>
      </c>
      <c r="I50" s="61">
        <f t="shared" si="23"/>
        <v>78959</v>
      </c>
      <c r="J50" s="61">
        <f t="shared" si="23"/>
        <v>46818.5</v>
      </c>
      <c r="K50" s="70">
        <f t="shared" si="19"/>
        <v>121.46921751547799</v>
      </c>
      <c r="L50" s="70">
        <f t="shared" si="20"/>
        <v>59.294697247938799</v>
      </c>
    </row>
    <row r="51" spans="2:12">
      <c r="B51" s="11"/>
      <c r="C51" s="11"/>
      <c r="D51" s="11"/>
      <c r="E51" s="11">
        <v>3121</v>
      </c>
      <c r="F51" s="11" t="s">
        <v>161</v>
      </c>
      <c r="G51" s="61">
        <f>'Rashodi prema izvorima finan'!C43+'Rashodi prema izvorima finan'!C99+'Rashodi prema izvorima finan'!C152+'Rashodi prema izvorima finan'!C213+'Rashodi prema izvorima finan'!C240+'Rashodi prema izvorima finan'!C290</f>
        <v>38543.509999999995</v>
      </c>
      <c r="H51" s="61">
        <f>'Rashodi prema izvorima finan'!D43+'Rashodi prema izvorima finan'!D99+'Rashodi prema izvorima finan'!D152+'Rashodi prema izvorima finan'!D213+'Rashodi prema izvorima finan'!D240+'Rashodi prema izvorima finan'!D290</f>
        <v>78959</v>
      </c>
      <c r="I51" s="61">
        <f>H51</f>
        <v>78959</v>
      </c>
      <c r="J51" s="61">
        <f>'Rashodi prema izvorima finan'!F43+'Rashodi prema izvorima finan'!F99+'Rashodi prema izvorima finan'!F152+'Rashodi prema izvorima finan'!F213+'Rashodi prema izvorima finan'!F240+'Rashodi prema izvorima finan'!F290</f>
        <v>46818.5</v>
      </c>
      <c r="K51" s="70">
        <f t="shared" si="19"/>
        <v>121.46921751547799</v>
      </c>
      <c r="L51" s="70">
        <f t="shared" si="20"/>
        <v>59.294697247938799</v>
      </c>
    </row>
    <row r="52" spans="2:12">
      <c r="B52" s="11"/>
      <c r="C52" s="11"/>
      <c r="D52" s="11">
        <v>313</v>
      </c>
      <c r="E52" s="11"/>
      <c r="F52" s="11" t="s">
        <v>162</v>
      </c>
      <c r="G52" s="61">
        <f>SUM(G53:G54)</f>
        <v>161600.26</v>
      </c>
      <c r="H52" s="61">
        <f t="shared" ref="H52:J52" si="24">SUM(H53:H54)</f>
        <v>353588</v>
      </c>
      <c r="I52" s="61">
        <f t="shared" si="24"/>
        <v>353588</v>
      </c>
      <c r="J52" s="61">
        <f t="shared" si="24"/>
        <v>187612.86</v>
      </c>
      <c r="K52" s="70">
        <f t="shared" si="19"/>
        <v>116.09688004214844</v>
      </c>
      <c r="L52" s="70">
        <f t="shared" si="20"/>
        <v>53.059736190142189</v>
      </c>
    </row>
    <row r="53" spans="2:12">
      <c r="B53" s="11"/>
      <c r="C53" s="11"/>
      <c r="D53" s="11"/>
      <c r="E53" s="11">
        <v>3132</v>
      </c>
      <c r="F53" s="11" t="s">
        <v>163</v>
      </c>
      <c r="G53" s="61">
        <f>'Rashodi prema izvorima finan'!C45+'Rashodi prema izvorima finan'!C101+'Rashodi prema izvorima finan'!C154+'Rashodi prema izvorima finan'!C215+'Rashodi prema izvorima finan'!C242+'Rashodi prema izvorima finan'!C292</f>
        <v>161600.26</v>
      </c>
      <c r="H53" s="61">
        <f>'Rashodi prema izvorima finan'!D45+'Rashodi prema izvorima finan'!D101+'Rashodi prema izvorima finan'!D154+'Rashodi prema izvorima finan'!D215+'Rashodi prema izvorima finan'!D242+'Rashodi prema izvorima finan'!D292</f>
        <v>353325</v>
      </c>
      <c r="I53" s="61">
        <f>H53</f>
        <v>353325</v>
      </c>
      <c r="J53" s="61">
        <f>'Rashodi prema izvorima finan'!F45+'Rashodi prema izvorima finan'!F101+'Rashodi prema izvorima finan'!F154+'Rashodi prema izvorima finan'!F215+'Rashodi prema izvorima finan'!F242+'Rashodi prema izvorima finan'!F292</f>
        <v>186898.65</v>
      </c>
      <c r="K53" s="70">
        <f t="shared" si="19"/>
        <v>115.6549191195608</v>
      </c>
      <c r="L53" s="70">
        <f t="shared" si="20"/>
        <v>52.8970919125451</v>
      </c>
    </row>
    <row r="54" spans="2:12">
      <c r="B54" s="11"/>
      <c r="C54" s="11"/>
      <c r="D54" s="11"/>
      <c r="E54" s="11">
        <v>3133</v>
      </c>
      <c r="F54" s="11" t="s">
        <v>164</v>
      </c>
      <c r="G54" s="61">
        <f>'Rashodi prema izvorima finan'!C46</f>
        <v>0</v>
      </c>
      <c r="H54" s="61">
        <f>'Rashodi prema izvorima finan'!D46</f>
        <v>263</v>
      </c>
      <c r="I54" s="61">
        <f>H54</f>
        <v>263</v>
      </c>
      <c r="J54" s="61">
        <f>'Rashodi prema izvorima finan'!F46</f>
        <v>714.21</v>
      </c>
      <c r="K54" s="70" t="e">
        <f t="shared" si="19"/>
        <v>#DIV/0!</v>
      </c>
      <c r="L54" s="70">
        <f t="shared" si="20"/>
        <v>271.5627376425856</v>
      </c>
    </row>
    <row r="55" spans="2:12">
      <c r="B55" s="11"/>
      <c r="C55" s="11">
        <v>32</v>
      </c>
      <c r="D55" s="12"/>
      <c r="E55" s="12"/>
      <c r="F55" s="11" t="s">
        <v>13</v>
      </c>
      <c r="G55" s="61">
        <f>G56+G61+G68+G78+G80</f>
        <v>382413.5</v>
      </c>
      <c r="H55" s="61">
        <f t="shared" ref="H55:J55" si="25">H56+H61+H68+H78+H80</f>
        <v>839663</v>
      </c>
      <c r="I55" s="61">
        <f t="shared" si="25"/>
        <v>839663</v>
      </c>
      <c r="J55" s="61">
        <f t="shared" si="25"/>
        <v>347668.56999999995</v>
      </c>
      <c r="K55" s="70">
        <f t="shared" si="19"/>
        <v>90.914303496084727</v>
      </c>
      <c r="L55" s="70">
        <f t="shared" si="20"/>
        <v>41.405727059546507</v>
      </c>
    </row>
    <row r="56" spans="2:12">
      <c r="B56" s="11"/>
      <c r="C56" s="11"/>
      <c r="D56" s="11">
        <v>321</v>
      </c>
      <c r="E56" s="11"/>
      <c r="F56" s="11" t="s">
        <v>38</v>
      </c>
      <c r="G56" s="61">
        <f>SUM(G57:G60)</f>
        <v>62316.990000000005</v>
      </c>
      <c r="H56" s="61">
        <f t="shared" ref="H56:J56" si="26">SUM(H57:H60)</f>
        <v>107415</v>
      </c>
      <c r="I56" s="61">
        <f t="shared" si="26"/>
        <v>107415</v>
      </c>
      <c r="J56" s="61">
        <f t="shared" si="26"/>
        <v>54888.049999999996</v>
      </c>
      <c r="K56" s="70">
        <f t="shared" si="19"/>
        <v>88.078788786172098</v>
      </c>
      <c r="L56" s="70">
        <f t="shared" si="20"/>
        <v>51.099055066796993</v>
      </c>
    </row>
    <row r="57" spans="2:12">
      <c r="B57" s="11"/>
      <c r="C57" s="22"/>
      <c r="D57" s="11"/>
      <c r="E57" s="11">
        <v>3211</v>
      </c>
      <c r="F57" s="30" t="s">
        <v>39</v>
      </c>
      <c r="G57" s="61">
        <f>'Rashodi prema izvorima finan'!C49+'Rashodi prema izvorima finan'!C104+'Rashodi prema izvorima finan'!C157+'Rashodi prema izvorima finan'!C218+'Rashodi prema izvorima finan'!C245+'Rashodi prema izvorima finan'!C295</f>
        <v>29697.02</v>
      </c>
      <c r="H57" s="61">
        <f>'Rashodi prema izvorima finan'!D49+'Rashodi prema izvorima finan'!D104+'Rashodi prema izvorima finan'!D157+'Rashodi prema izvorima finan'!D218+'Rashodi prema izvorima finan'!D245+'Rashodi prema izvorima finan'!D295</f>
        <v>38426</v>
      </c>
      <c r="I57" s="61">
        <f>H57</f>
        <v>38426</v>
      </c>
      <c r="J57" s="61">
        <f>'Rashodi prema izvorima finan'!F49+'Rashodi prema izvorima finan'!F104+'Rashodi prema izvorima finan'!F157+'Rashodi prema izvorima finan'!F218+'Rashodi prema izvorima finan'!F245+'Rashodi prema izvorima finan'!F295</f>
        <v>25689.99</v>
      </c>
      <c r="K57" s="70">
        <f t="shared" si="19"/>
        <v>86.506962651471426</v>
      </c>
      <c r="L57" s="70">
        <f t="shared" si="20"/>
        <v>66.85574871180971</v>
      </c>
    </row>
    <row r="58" spans="2:12">
      <c r="B58" s="11"/>
      <c r="C58" s="22"/>
      <c r="D58" s="12"/>
      <c r="E58" s="11">
        <v>3212</v>
      </c>
      <c r="F58" s="11" t="s">
        <v>165</v>
      </c>
      <c r="G58" s="61">
        <f>'Rashodi prema izvorima finan'!C50+'Rashodi prema izvorima finan'!C105+'Rashodi prema izvorima finan'!C158+'Rashodi prema izvorima finan'!C219+'Rashodi prema izvorima finan'!C246+'Rashodi prema izvorima finan'!C296</f>
        <v>17293.52</v>
      </c>
      <c r="H58" s="61">
        <f>'Rashodi prema izvorima finan'!D50+'Rashodi prema izvorima finan'!D105+'Rashodi prema izvorima finan'!D158+'Rashodi prema izvorima finan'!D246+'Rashodi prema izvorima finan'!D296</f>
        <v>40892</v>
      </c>
      <c r="I58" s="61">
        <f t="shared" ref="I58:I60" si="27">H58</f>
        <v>40892</v>
      </c>
      <c r="J58" s="61">
        <f>'Rashodi prema izvorima finan'!F50+'Rashodi prema izvorima finan'!F105+'Rashodi prema izvorima finan'!F158+'Rashodi prema izvorima finan'!F246+'Rashodi prema izvorima finan'!F296</f>
        <v>22295.29</v>
      </c>
      <c r="K58" s="70">
        <f t="shared" si="19"/>
        <v>128.92279882869423</v>
      </c>
      <c r="L58" s="70">
        <f t="shared" si="20"/>
        <v>54.522376014868435</v>
      </c>
    </row>
    <row r="59" spans="2:12">
      <c r="B59" s="11"/>
      <c r="C59" s="22"/>
      <c r="D59" s="12"/>
      <c r="E59" s="11">
        <v>3213</v>
      </c>
      <c r="F59" s="11" t="s">
        <v>166</v>
      </c>
      <c r="G59" s="61">
        <f>'Rashodi prema izvorima finan'!C51+'Rashodi prema izvorima finan'!C106+'Rashodi prema izvorima finan'!C159+'Rashodi prema izvorima finan'!C220+'Rashodi prema izvorima finan'!C247+'Rashodi prema izvorima finan'!C297</f>
        <v>15125.51</v>
      </c>
      <c r="H59" s="61">
        <f>'Rashodi prema izvorima finan'!D51+'Rashodi prema izvorima finan'!D106+'Rashodi prema izvorima finan'!D159+'Rashodi prema izvorima finan'!D220+'Rashodi prema izvorima finan'!D247+'Rashodi prema izvorima finan'!D297</f>
        <v>27619</v>
      </c>
      <c r="I59" s="61">
        <f t="shared" si="27"/>
        <v>27619</v>
      </c>
      <c r="J59" s="61">
        <f>'Rashodi prema izvorima finan'!F51+'Rashodi prema izvorima finan'!F106+'Rashodi prema izvorima finan'!F159+'Rashodi prema izvorima finan'!F247+'Rashodi prema izvorima finan'!F297</f>
        <v>6624.25</v>
      </c>
      <c r="K59" s="70">
        <f t="shared" si="19"/>
        <v>43.795217483575762</v>
      </c>
      <c r="L59" s="70">
        <f t="shared" si="20"/>
        <v>23.984394800680693</v>
      </c>
    </row>
    <row r="60" spans="2:12">
      <c r="B60" s="11"/>
      <c r="C60" s="22"/>
      <c r="D60" s="12"/>
      <c r="E60" s="11">
        <v>3214</v>
      </c>
      <c r="F60" s="11" t="s">
        <v>167</v>
      </c>
      <c r="G60" s="61">
        <f>'Rashodi prema izvorima finan'!C107+'Rashodi prema izvorima finan'!C160+'Rashodi prema izvorima finan'!C248</f>
        <v>200.94</v>
      </c>
      <c r="H60" s="61">
        <f>'Rashodi prema izvorima finan'!D107+'Rashodi prema izvorima finan'!D160+'Rashodi prema izvorima finan'!D248</f>
        <v>478</v>
      </c>
      <c r="I60" s="61">
        <f t="shared" si="27"/>
        <v>478</v>
      </c>
      <c r="J60" s="61">
        <f>'Rashodi prema izvorima finan'!F107+'Rashodi prema izvorima finan'!F160+'Rashodi prema izvorima finan'!F248</f>
        <v>278.52</v>
      </c>
      <c r="K60" s="70">
        <f t="shared" si="19"/>
        <v>138.60853986264556</v>
      </c>
      <c r="L60" s="70">
        <f t="shared" si="20"/>
        <v>58.26778242677824</v>
      </c>
    </row>
    <row r="61" spans="2:12">
      <c r="B61" s="11"/>
      <c r="C61" s="22"/>
      <c r="D61" s="12">
        <v>322</v>
      </c>
      <c r="E61" s="11"/>
      <c r="F61" s="11" t="s">
        <v>168</v>
      </c>
      <c r="G61" s="61">
        <f>SUM(G62:G67)</f>
        <v>126815.62999999999</v>
      </c>
      <c r="H61" s="61">
        <f t="shared" ref="H61:J61" si="28">SUM(H62:H67)</f>
        <v>265445</v>
      </c>
      <c r="I61" s="61">
        <f t="shared" si="28"/>
        <v>265445</v>
      </c>
      <c r="J61" s="61">
        <f t="shared" si="28"/>
        <v>85085.919999999984</v>
      </c>
      <c r="K61" s="70">
        <f t="shared" si="19"/>
        <v>67.094190203526168</v>
      </c>
      <c r="L61" s="70">
        <f t="shared" si="20"/>
        <v>32.054067697639802</v>
      </c>
    </row>
    <row r="62" spans="2:12">
      <c r="B62" s="11"/>
      <c r="C62" s="22"/>
      <c r="D62" s="12"/>
      <c r="E62" s="11">
        <v>3221</v>
      </c>
      <c r="F62" s="11" t="s">
        <v>169</v>
      </c>
      <c r="G62" s="61">
        <f>'Rashodi prema izvorima finan'!C53+'Rashodi prema izvorima finan'!C109+'Rashodi prema izvorima finan'!C162+'Rashodi prema izvorima finan'!C250</f>
        <v>12091.119999999999</v>
      </c>
      <c r="H62" s="61">
        <f>'Rashodi prema izvorima finan'!D53+'Rashodi prema izvorima finan'!D109+'Rashodi prema izvorima finan'!D162+'Rashodi prema izvorima finan'!D250</f>
        <v>24772</v>
      </c>
      <c r="I62" s="61">
        <f>H62</f>
        <v>24772</v>
      </c>
      <c r="J62" s="61">
        <f>'Rashodi prema izvorima finan'!F53+'Rashodi prema izvorima finan'!F109+'Rashodi prema izvorima finan'!F162+'Rashodi prema izvorima finan'!F250+'Rashodi prema izvorima finan'!F220</f>
        <v>14297.75</v>
      </c>
      <c r="K62" s="70">
        <f t="shared" si="19"/>
        <v>118.25000496231945</v>
      </c>
      <c r="L62" s="70">
        <f t="shared" si="20"/>
        <v>57.717382528661389</v>
      </c>
    </row>
    <row r="63" spans="2:12">
      <c r="B63" s="11"/>
      <c r="C63" s="22"/>
      <c r="D63" s="12"/>
      <c r="E63" s="11">
        <v>3222</v>
      </c>
      <c r="F63" s="11" t="s">
        <v>276</v>
      </c>
      <c r="G63" s="61">
        <f>'Rashodi prema izvorima finan'!C54+'Rashodi prema izvorima finan'!C110+'Rashodi prema izvorima finan'!C163+'Rashodi prema izvorima finan'!C251</f>
        <v>1835.9499999999998</v>
      </c>
      <c r="H63" s="61">
        <f>'Rashodi prema izvorima finan'!D54+'Rashodi prema izvorima finan'!D110+'Rashodi prema izvorima finan'!D163+'Rashodi prema izvorima finan'!D221+'Rashodi prema izvorima finan'!D251+'Rashodi prema izvorima finan'!D299</f>
        <v>29062</v>
      </c>
      <c r="I63" s="61">
        <f t="shared" ref="I63:I67" si="29">H63</f>
        <v>29062</v>
      </c>
      <c r="J63" s="61">
        <f>'Rashodi prema izvorima finan'!F54+'Rashodi prema izvorima finan'!F110+'Rashodi prema izvorima finan'!F163+'Rashodi prema izvorima finan'!F221+'Rashodi prema izvorima finan'!F251+'Rashodi prema izvorima finan'!F299</f>
        <v>3192.66</v>
      </c>
      <c r="K63" s="70">
        <f t="shared" si="19"/>
        <v>173.89689261690134</v>
      </c>
      <c r="L63" s="70">
        <f t="shared" si="20"/>
        <v>10.985685775239142</v>
      </c>
    </row>
    <row r="64" spans="2:12">
      <c r="B64" s="11"/>
      <c r="C64" s="22"/>
      <c r="D64" s="12"/>
      <c r="E64" s="11">
        <v>3223</v>
      </c>
      <c r="F64" s="11" t="s">
        <v>170</v>
      </c>
      <c r="G64" s="61">
        <f>'Rashodi prema izvorima finan'!C55+'Rashodi prema izvorima finan'!C111+'Rashodi prema izvorima finan'!C164</f>
        <v>103895.45999999999</v>
      </c>
      <c r="H64" s="61">
        <f>'Rashodi prema izvorima finan'!D55+'Rashodi prema izvorima finan'!D111+'Rashodi prema izvorima finan'!D164</f>
        <v>192597</v>
      </c>
      <c r="I64" s="61">
        <f t="shared" si="29"/>
        <v>192597</v>
      </c>
      <c r="J64" s="61">
        <f>'Rashodi prema izvorima finan'!F55+'Rashodi prema izvorima finan'!F111+'Rashodi prema izvorima finan'!F164</f>
        <v>61551.509999999995</v>
      </c>
      <c r="K64" s="70">
        <f t="shared" si="19"/>
        <v>59.243695537803099</v>
      </c>
      <c r="L64" s="70">
        <f t="shared" si="20"/>
        <v>31.958706521908436</v>
      </c>
    </row>
    <row r="65" spans="2:12">
      <c r="B65" s="11"/>
      <c r="C65" s="22"/>
      <c r="D65" s="12"/>
      <c r="E65" s="11">
        <v>3224</v>
      </c>
      <c r="F65" s="11" t="s">
        <v>171</v>
      </c>
      <c r="G65" s="61">
        <f>'Rashodi prema izvorima finan'!C56+'Rashodi prema izvorima finan'!C112+'Rashodi prema izvorima finan'!C165+'Rashodi prema izvorima finan'!C252</f>
        <v>4501.62</v>
      </c>
      <c r="H65" s="61">
        <f>'Rashodi prema izvorima finan'!D56+'Rashodi prema izvorima finan'!D112+'Rashodi prema izvorima finan'!D165+'Rashodi prema izvorima finan'!D252</f>
        <v>7309</v>
      </c>
      <c r="I65" s="61">
        <f t="shared" si="29"/>
        <v>7309</v>
      </c>
      <c r="J65" s="61">
        <f>'Rashodi prema izvorima finan'!F56+'Rashodi prema izvorima finan'!F112+'Rashodi prema izvorima finan'!F165+'Rashodi prema izvorima finan'!F252</f>
        <v>3024.59</v>
      </c>
      <c r="K65" s="70">
        <f t="shared" si="19"/>
        <v>67.188923098795556</v>
      </c>
      <c r="L65" s="70">
        <f t="shared" si="20"/>
        <v>41.381721165686145</v>
      </c>
    </row>
    <row r="66" spans="2:12">
      <c r="B66" s="11"/>
      <c r="C66" s="22"/>
      <c r="D66" s="12"/>
      <c r="E66" s="11">
        <v>3225</v>
      </c>
      <c r="F66" s="11" t="s">
        <v>272</v>
      </c>
      <c r="G66" s="61">
        <f>'Rashodi prema izvorima finan'!C57+'Rashodi prema izvorima finan'!C113+'Rashodi prema izvorima finan'!C166+'Rashodi prema izvorima finan'!C253</f>
        <v>3523.58</v>
      </c>
      <c r="H66" s="61">
        <f>'Rashodi prema izvorima finan'!D57+'Rashodi prema izvorima finan'!D113+'Rashodi prema izvorima finan'!D166+'Rashodi prema izvorima finan'!D253</f>
        <v>10245</v>
      </c>
      <c r="I66" s="61">
        <f t="shared" si="29"/>
        <v>10245</v>
      </c>
      <c r="J66" s="61">
        <f>'Rashodi prema izvorima finan'!F57+'Rashodi prema izvorima finan'!F113+'Rashodi prema izvorima finan'!F166+'Rashodi prema izvorima finan'!F253</f>
        <v>2139.2600000000002</v>
      </c>
      <c r="K66" s="70">
        <f t="shared" si="19"/>
        <v>60.712684258623341</v>
      </c>
      <c r="L66" s="70">
        <f t="shared" si="20"/>
        <v>20.881015129331384</v>
      </c>
    </row>
    <row r="67" spans="2:12">
      <c r="B67" s="11"/>
      <c r="C67" s="22"/>
      <c r="D67" s="12"/>
      <c r="E67" s="11">
        <v>3227</v>
      </c>
      <c r="F67" s="11" t="s">
        <v>172</v>
      </c>
      <c r="G67" s="61">
        <f>'Rashodi prema izvorima finan'!C114+'Rashodi prema izvorima finan'!C167+'Rashodi prema izvorima finan'!C254</f>
        <v>967.90000000000009</v>
      </c>
      <c r="H67" s="61">
        <f>'Rashodi prema izvorima finan'!D114+'Rashodi prema izvorima finan'!D167+'Rashodi prema izvorima finan'!D254</f>
        <v>1460</v>
      </c>
      <c r="I67" s="61">
        <f t="shared" si="29"/>
        <v>1460</v>
      </c>
      <c r="J67" s="61">
        <f>'Rashodi prema izvorima finan'!F114+'Rashodi prema izvorima finan'!F167+'Rashodi prema izvorima finan'!F254</f>
        <v>880.15000000000009</v>
      </c>
      <c r="K67" s="70">
        <f t="shared" si="19"/>
        <v>90.93398078313875</v>
      </c>
      <c r="L67" s="70">
        <f t="shared" si="20"/>
        <v>60.284246575342472</v>
      </c>
    </row>
    <row r="68" spans="2:12">
      <c r="B68" s="11"/>
      <c r="C68" s="22"/>
      <c r="D68" s="12">
        <v>323</v>
      </c>
      <c r="E68" s="11"/>
      <c r="F68" s="11" t="s">
        <v>173</v>
      </c>
      <c r="G68" s="61">
        <f>SUM(G69:G77)</f>
        <v>160727.16</v>
      </c>
      <c r="H68" s="61">
        <f>SUM(H69:H77)</f>
        <v>390022</v>
      </c>
      <c r="I68" s="61">
        <f>SUM(I69:I77)</f>
        <v>390022</v>
      </c>
      <c r="J68" s="61">
        <f>SUM(J69:J77)</f>
        <v>163677.36000000002</v>
      </c>
      <c r="K68" s="70">
        <f t="shared" si="19"/>
        <v>101.83553296157291</v>
      </c>
      <c r="L68" s="70">
        <f t="shared" si="20"/>
        <v>41.96618652281154</v>
      </c>
    </row>
    <row r="69" spans="2:12">
      <c r="B69" s="11"/>
      <c r="C69" s="22"/>
      <c r="D69" s="12"/>
      <c r="E69" s="11">
        <v>3231</v>
      </c>
      <c r="F69" s="11" t="s">
        <v>174</v>
      </c>
      <c r="G69" s="61">
        <f>'Rashodi prema izvorima finan'!C59+'Rashodi prema izvorima finan'!C116+'Rashodi prema izvorima finan'!C169+'Rashodi prema izvorima finan'!C256</f>
        <v>10989.779999999999</v>
      </c>
      <c r="H69" s="61">
        <f>'Rashodi prema izvorima finan'!D59+'Rashodi prema izvorima finan'!D116+'Rashodi prema izvorima finan'!D169+'Rashodi prema izvorima finan'!D256</f>
        <v>21365</v>
      </c>
      <c r="I69" s="61">
        <f>H69</f>
        <v>21365</v>
      </c>
      <c r="J69" s="61">
        <f>'Rashodi prema izvorima finan'!F59+'Rashodi prema izvorima finan'!F116+'Rashodi prema izvorima finan'!F169+'Rashodi prema izvorima finan'!F256</f>
        <v>14605.93</v>
      </c>
      <c r="K69" s="70">
        <f t="shared" si="19"/>
        <v>132.90466233173004</v>
      </c>
      <c r="L69" s="70">
        <f t="shared" si="20"/>
        <v>68.363819330681025</v>
      </c>
    </row>
    <row r="70" spans="2:12">
      <c r="B70" s="11"/>
      <c r="C70" s="22"/>
      <c r="D70" s="12"/>
      <c r="E70" s="11">
        <v>3232</v>
      </c>
      <c r="F70" s="11" t="s">
        <v>175</v>
      </c>
      <c r="G70" s="61">
        <f>'Rashodi prema izvorima finan'!C60+'Rashodi prema izvorima finan'!C117+'Rashodi prema izvorima finan'!C170+'Rashodi prema izvorima finan'!C257</f>
        <v>7286.4800000000005</v>
      </c>
      <c r="H70" s="61">
        <f>'Rashodi prema izvorima finan'!D60+'Rashodi prema izvorima finan'!D117+'Rashodi prema izvorima finan'!D170+'Rashodi prema izvorima finan'!D257</f>
        <v>77040</v>
      </c>
      <c r="I70" s="61">
        <f t="shared" ref="I70:I77" si="30">H70</f>
        <v>77040</v>
      </c>
      <c r="J70" s="61">
        <f>'Rashodi prema izvorima finan'!F60+'Rashodi prema izvorima finan'!F117+'Rashodi prema izvorima finan'!F170+'Rashodi prema izvorima finan'!F257</f>
        <v>18209.449999999997</v>
      </c>
      <c r="K70" s="70">
        <f t="shared" si="19"/>
        <v>249.90736267717742</v>
      </c>
      <c r="L70" s="70">
        <f t="shared" si="20"/>
        <v>23.63635773624091</v>
      </c>
    </row>
    <row r="71" spans="2:12">
      <c r="B71" s="11"/>
      <c r="C71" s="22"/>
      <c r="D71" s="12"/>
      <c r="E71" s="11">
        <v>3233</v>
      </c>
      <c r="F71" s="11" t="s">
        <v>176</v>
      </c>
      <c r="G71" s="61">
        <f>'Rashodi prema izvorima finan'!C61+'Rashodi prema izvorima finan'!C118+'Rashodi prema izvorima finan'!C171+'Rashodi prema izvorima finan'!C223+'Rashodi prema izvorima finan'!C301+'Rashodi prema izvorima finan'!C258</f>
        <v>19977.829999999998</v>
      </c>
      <c r="H71" s="61">
        <f>'Rashodi prema izvorima finan'!D61+'Rashodi prema izvorima finan'!D118+'Rashodi prema izvorima finan'!D171+'Rashodi prema izvorima finan'!D223+'Rashodi prema izvorima finan'!D301+'Rashodi prema izvorima finan'!D258</f>
        <v>50588</v>
      </c>
      <c r="I71" s="61">
        <f t="shared" si="30"/>
        <v>50588</v>
      </c>
      <c r="J71" s="61">
        <f>'Rashodi prema izvorima finan'!F61+'Rashodi prema izvorima finan'!F118+'Rashodi prema izvorima finan'!F171+'Rashodi prema izvorima finan'!F223+'Rashodi prema izvorima finan'!F301+'Rashodi prema izvorima finan'!F258</f>
        <v>11485.619999999999</v>
      </c>
      <c r="K71" s="70">
        <f t="shared" si="19"/>
        <v>57.491829693214925</v>
      </c>
      <c r="L71" s="70">
        <f t="shared" si="20"/>
        <v>22.70423815924725</v>
      </c>
    </row>
    <row r="72" spans="2:12">
      <c r="B72" s="11"/>
      <c r="C72" s="22"/>
      <c r="D72" s="12"/>
      <c r="E72" s="11">
        <v>3234</v>
      </c>
      <c r="F72" s="11" t="s">
        <v>177</v>
      </c>
      <c r="G72" s="61">
        <f>'Rashodi prema izvorima finan'!C62+'Rashodi prema izvorima finan'!C172</f>
        <v>10088.33</v>
      </c>
      <c r="H72" s="61">
        <f>'Rashodi prema izvorima finan'!D62+'Rashodi prema izvorima finan'!D172</f>
        <v>19636</v>
      </c>
      <c r="I72" s="61">
        <f t="shared" si="30"/>
        <v>19636</v>
      </c>
      <c r="J72" s="61">
        <f>'Rashodi prema izvorima finan'!F62+'Rashodi prema izvorima finan'!F172</f>
        <v>9687.74</v>
      </c>
      <c r="K72" s="70">
        <f t="shared" si="19"/>
        <v>96.029174303378255</v>
      </c>
      <c r="L72" s="70">
        <f t="shared" si="20"/>
        <v>49.336626604196368</v>
      </c>
    </row>
    <row r="73" spans="2:12">
      <c r="B73" s="11"/>
      <c r="C73" s="22"/>
      <c r="D73" s="12"/>
      <c r="E73" s="11">
        <v>3235</v>
      </c>
      <c r="F73" s="11" t="s">
        <v>178</v>
      </c>
      <c r="G73" s="61">
        <f>'Rashodi prema izvorima finan'!C63+'Rashodi prema izvorima finan'!C119+'Rashodi prema izvorima finan'!C173+'Rashodi prema izvorima finan'!C259</f>
        <v>6414.42</v>
      </c>
      <c r="H73" s="61">
        <f>'Rashodi prema izvorima finan'!D63+'Rashodi prema izvorima finan'!D119+'Rashodi prema izvorima finan'!D173+'Rashodi prema izvorima finan'!D259</f>
        <v>18635</v>
      </c>
      <c r="I73" s="61">
        <f t="shared" si="30"/>
        <v>18635</v>
      </c>
      <c r="J73" s="61">
        <f>'Rashodi prema izvorima finan'!F63+'Rashodi prema izvorima finan'!F119+'Rashodi prema izvorima finan'!F173+'Rashodi prema izvorima finan'!F259</f>
        <v>7185.21</v>
      </c>
      <c r="K73" s="70">
        <f t="shared" si="19"/>
        <v>112.01651903055927</v>
      </c>
      <c r="L73" s="70">
        <f t="shared" si="20"/>
        <v>38.557606654145424</v>
      </c>
    </row>
    <row r="74" spans="2:12">
      <c r="B74" s="11"/>
      <c r="C74" s="22"/>
      <c r="D74" s="12"/>
      <c r="E74" s="11">
        <v>3236</v>
      </c>
      <c r="F74" s="11" t="s">
        <v>179</v>
      </c>
      <c r="G74" s="61">
        <f>'Rashodi prema izvorima finan'!C64+'Rashodi prema izvorima finan'!C174</f>
        <v>1592.67</v>
      </c>
      <c r="H74" s="61">
        <f>'Rashodi prema izvorima finan'!D64+'Rashodi prema izvorima finan'!D174</f>
        <v>7943</v>
      </c>
      <c r="I74" s="61">
        <f t="shared" si="30"/>
        <v>7943</v>
      </c>
      <c r="J74" s="61">
        <f>'Rashodi prema izvorima finan'!F64+'Rashodi prema izvorima finan'!F174</f>
        <v>4459.5600000000004</v>
      </c>
      <c r="K74" s="70">
        <f t="shared" si="19"/>
        <v>280.00527416225583</v>
      </c>
      <c r="L74" s="70">
        <f t="shared" si="20"/>
        <v>56.144529774644347</v>
      </c>
    </row>
    <row r="75" spans="2:12">
      <c r="B75" s="11"/>
      <c r="C75" s="22"/>
      <c r="D75" s="12"/>
      <c r="E75" s="11">
        <v>3237</v>
      </c>
      <c r="F75" s="11" t="s">
        <v>180</v>
      </c>
      <c r="G75" s="61">
        <f>'Rashodi prema izvorima finan'!C65+'Rashodi prema izvorima finan'!C120+'Rashodi prema izvorima finan'!C175+'Rashodi prema izvorima finan'!C260</f>
        <v>74076.78</v>
      </c>
      <c r="H75" s="61">
        <f>'Rashodi prema izvorima finan'!D65+'Rashodi prema izvorima finan'!D120+'Rashodi prema izvorima finan'!D175+'Rashodi prema izvorima finan'!D260</f>
        <v>138619</v>
      </c>
      <c r="I75" s="61">
        <f t="shared" si="30"/>
        <v>138619</v>
      </c>
      <c r="J75" s="61">
        <f>'Rashodi prema izvorima finan'!F65+'Rashodi prema izvorima finan'!F120+'Rashodi prema izvorima finan'!F175+'Rashodi prema izvorima finan'!F260</f>
        <v>65792.259999999995</v>
      </c>
      <c r="K75" s="70">
        <f t="shared" si="19"/>
        <v>88.816306540322074</v>
      </c>
      <c r="L75" s="70">
        <f t="shared" si="20"/>
        <v>47.462656634371911</v>
      </c>
    </row>
    <row r="76" spans="2:12">
      <c r="B76" s="11"/>
      <c r="C76" s="22"/>
      <c r="D76" s="12"/>
      <c r="E76" s="11">
        <v>3238</v>
      </c>
      <c r="F76" s="11" t="s">
        <v>181</v>
      </c>
      <c r="G76" s="61">
        <f>'Rashodi prema izvorima finan'!C66+'Rashodi prema izvorima finan'!C176+'Rashodi prema izvorima finan'!C261</f>
        <v>3760.5800000000004</v>
      </c>
      <c r="H76" s="61">
        <f>'Rashodi prema izvorima finan'!D66+'Rashodi prema izvorima finan'!D176+'Rashodi prema izvorima finan'!D261</f>
        <v>5154</v>
      </c>
      <c r="I76" s="61">
        <f t="shared" si="30"/>
        <v>5154</v>
      </c>
      <c r="J76" s="61">
        <f>'Rashodi prema izvorima finan'!F66+'Rashodi prema izvorima finan'!F176+'Rashodi prema izvorima finan'!F261</f>
        <v>2768.8900000000003</v>
      </c>
      <c r="K76" s="70">
        <f t="shared" si="19"/>
        <v>73.629333772981838</v>
      </c>
      <c r="L76" s="70">
        <f t="shared" si="20"/>
        <v>53.723127667830816</v>
      </c>
    </row>
    <row r="77" spans="2:12">
      <c r="B77" s="11"/>
      <c r="C77" s="22"/>
      <c r="D77" s="12"/>
      <c r="E77" s="11">
        <v>3239</v>
      </c>
      <c r="F77" s="11" t="s">
        <v>182</v>
      </c>
      <c r="G77" s="61">
        <f>'Rashodi prema izvorima finan'!C67+'Rashodi prema izvorima finan'!C121+'Rashodi prema izvorima finan'!C177+'Rashodi prema izvorima finan'!C224+'Rashodi prema izvorima finan'!C262</f>
        <v>26540.289999999997</v>
      </c>
      <c r="H77" s="61">
        <f>'Rashodi prema izvorima finan'!D67+'Rashodi prema izvorima finan'!D121+'Rashodi prema izvorima finan'!D177+'Rashodi prema izvorima finan'!D224+'Rashodi prema izvorima finan'!D262</f>
        <v>51042</v>
      </c>
      <c r="I77" s="61">
        <f t="shared" si="30"/>
        <v>51042</v>
      </c>
      <c r="J77" s="61">
        <f>'Rashodi prema izvorima finan'!F67+'Rashodi prema izvorima finan'!F121+'Rashodi prema izvorima finan'!F177+'Rashodi prema izvorima finan'!F224+'Rashodi prema izvorima finan'!F262</f>
        <v>29482.7</v>
      </c>
      <c r="K77" s="70">
        <f t="shared" si="19"/>
        <v>111.08657817981644</v>
      </c>
      <c r="L77" s="70">
        <f t="shared" si="20"/>
        <v>57.761647270874974</v>
      </c>
    </row>
    <row r="78" spans="2:12">
      <c r="B78" s="11"/>
      <c r="C78" s="11"/>
      <c r="D78" s="11">
        <v>324</v>
      </c>
      <c r="E78" s="12"/>
      <c r="F78" s="11" t="s">
        <v>183</v>
      </c>
      <c r="G78" s="61">
        <f>G79</f>
        <v>2824.54</v>
      </c>
      <c r="H78" s="61">
        <f t="shared" ref="H78:J78" si="31">H79</f>
        <v>6176</v>
      </c>
      <c r="I78" s="61">
        <f t="shared" si="31"/>
        <v>6176</v>
      </c>
      <c r="J78" s="61">
        <f t="shared" si="31"/>
        <v>733.84999999999991</v>
      </c>
      <c r="K78" s="70">
        <f t="shared" si="19"/>
        <v>25.981221721059001</v>
      </c>
      <c r="L78" s="70">
        <f t="shared" si="20"/>
        <v>11.88228626943005</v>
      </c>
    </row>
    <row r="79" spans="2:12">
      <c r="B79" s="11"/>
      <c r="C79" s="11"/>
      <c r="D79" s="12"/>
      <c r="E79" s="11">
        <v>3241</v>
      </c>
      <c r="F79" s="11" t="s">
        <v>183</v>
      </c>
      <c r="G79" s="61">
        <f>'Rashodi prema izvorima finan'!C69+'Rashodi prema izvorima finan'!C123+'Rashodi prema izvorima finan'!C179+'Rashodi prema izvorima finan'!C226+'Rashodi prema izvorima finan'!C264</f>
        <v>2824.54</v>
      </c>
      <c r="H79" s="61">
        <f>'Rashodi prema izvorima finan'!D69+'Rashodi prema izvorima finan'!D123+'Rashodi prema izvorima finan'!D179+'Rashodi prema izvorima finan'!D226+'Rashodi prema izvorima finan'!D264</f>
        <v>6176</v>
      </c>
      <c r="I79" s="61">
        <f>H79</f>
        <v>6176</v>
      </c>
      <c r="J79" s="61">
        <f>'Rashodi prema izvorima finan'!F69+'Rashodi prema izvorima finan'!F123+'Rashodi prema izvorima finan'!F179+'Rashodi prema izvorima finan'!F226+'Rashodi prema izvorima finan'!F264</f>
        <v>733.84999999999991</v>
      </c>
      <c r="K79" s="70">
        <f t="shared" si="19"/>
        <v>25.981221721059001</v>
      </c>
      <c r="L79" s="70">
        <f t="shared" si="20"/>
        <v>11.88228626943005</v>
      </c>
    </row>
    <row r="80" spans="2:12">
      <c r="B80" s="11"/>
      <c r="C80" s="11"/>
      <c r="D80" s="11">
        <v>329</v>
      </c>
      <c r="E80" s="11"/>
      <c r="F80" s="11" t="s">
        <v>184</v>
      </c>
      <c r="G80" s="61">
        <f>SUM(G81:G86)</f>
        <v>29729.18</v>
      </c>
      <c r="H80" s="61">
        <f t="shared" ref="H80:J80" si="32">SUM(H81:H86)</f>
        <v>70605</v>
      </c>
      <c r="I80" s="61">
        <f t="shared" si="32"/>
        <v>70605</v>
      </c>
      <c r="J80" s="61">
        <f t="shared" si="32"/>
        <v>43283.39</v>
      </c>
      <c r="K80" s="70">
        <f t="shared" si="19"/>
        <v>145.59227667900697</v>
      </c>
      <c r="L80" s="70">
        <f t="shared" si="20"/>
        <v>61.303576233977765</v>
      </c>
    </row>
    <row r="81" spans="2:12">
      <c r="B81" s="11"/>
      <c r="C81" s="11"/>
      <c r="D81" s="11"/>
      <c r="E81" s="11">
        <v>3292</v>
      </c>
      <c r="F81" s="11" t="s">
        <v>185</v>
      </c>
      <c r="G81" s="61">
        <f>'Rashodi prema izvorima finan'!C125+'Rashodi prema izvorima finan'!C181</f>
        <v>6106.81</v>
      </c>
      <c r="H81" s="61">
        <f>'Rashodi prema izvorima finan'!D125+'Rashodi prema izvorima finan'!D181</f>
        <v>17254</v>
      </c>
      <c r="I81" s="61">
        <f>'Rashodi prema izvorima finan'!E125+'Rashodi prema izvorima finan'!E181</f>
        <v>17254</v>
      </c>
      <c r="J81" s="61">
        <f>'Rashodi prema izvorima finan'!F125+'Rashodi prema izvorima finan'!F181</f>
        <v>7378.6</v>
      </c>
      <c r="K81" s="70">
        <f t="shared" si="19"/>
        <v>120.82576664412352</v>
      </c>
      <c r="L81" s="70">
        <f t="shared" si="20"/>
        <v>42.764576330126346</v>
      </c>
    </row>
    <row r="82" spans="2:12">
      <c r="B82" s="11"/>
      <c r="C82" s="11"/>
      <c r="D82" s="11"/>
      <c r="E82" s="11">
        <v>3293</v>
      </c>
      <c r="F82" s="11" t="s">
        <v>186</v>
      </c>
      <c r="G82" s="61">
        <f>'Rashodi prema izvorima finan'!C71+'Rashodi prema izvorima finan'!C126+'Rashodi prema izvorima finan'!C182+'Rashodi prema izvorima finan'!C228+'Rashodi prema izvorima finan'!C266+'Rashodi prema izvorima finan'!C303</f>
        <v>3745</v>
      </c>
      <c r="H82" s="61">
        <f>'Rashodi prema izvorima finan'!D71+'Rashodi prema izvorima finan'!D126+'Rashodi prema izvorima finan'!D182+'Rashodi prema izvorima finan'!D228+'Rashodi prema izvorima finan'!D266+'Rashodi prema izvorima finan'!D303</f>
        <v>11476</v>
      </c>
      <c r="I82" s="61">
        <f t="shared" ref="I82:I86" si="33">H82</f>
        <v>11476</v>
      </c>
      <c r="J82" s="61">
        <f>'Rashodi prema izvorima finan'!F71+'Rashodi prema izvorima finan'!F126+'Rashodi prema izvorima finan'!F182+'Rashodi prema izvorima finan'!F228+'Rashodi prema izvorima finan'!F266+'Rashodi prema izvorima finan'!F303</f>
        <v>4142.6399999999994</v>
      </c>
      <c r="K82" s="70">
        <f t="shared" si="19"/>
        <v>110.61789052069425</v>
      </c>
      <c r="L82" s="70">
        <f t="shared" si="20"/>
        <v>36.098292087835475</v>
      </c>
    </row>
    <row r="83" spans="2:12">
      <c r="B83" s="11"/>
      <c r="C83" s="11"/>
      <c r="D83" s="11"/>
      <c r="E83" s="11">
        <v>3294</v>
      </c>
      <c r="F83" s="11" t="s">
        <v>226</v>
      </c>
      <c r="G83" s="61">
        <f>'Rashodi prema izvorima finan'!C72+'Rashodi prema izvorima finan'!C127+'Rashodi prema izvorima finan'!C183+'Rashodi prema izvorima finan'!C267</f>
        <v>4847.3500000000004</v>
      </c>
      <c r="H83" s="61">
        <f>'Rashodi prema izvorima finan'!D72+'Rashodi prema izvorima finan'!D127+'Rashodi prema izvorima finan'!D183+'Rashodi prema izvorima finan'!D267</f>
        <v>5843</v>
      </c>
      <c r="I83" s="61">
        <f t="shared" si="33"/>
        <v>5843</v>
      </c>
      <c r="J83" s="61">
        <f>'Rashodi prema izvorima finan'!F72+'Rashodi prema izvorima finan'!F127+'Rashodi prema izvorima finan'!F183+'Rashodi prema izvorima finan'!F267</f>
        <v>5298.52</v>
      </c>
      <c r="K83" s="70">
        <f t="shared" si="19"/>
        <v>109.30755980071585</v>
      </c>
      <c r="L83" s="70">
        <f t="shared" si="20"/>
        <v>90.681499229847688</v>
      </c>
    </row>
    <row r="84" spans="2:12">
      <c r="B84" s="11"/>
      <c r="C84" s="11"/>
      <c r="D84" s="11"/>
      <c r="E84" s="11">
        <v>3295</v>
      </c>
      <c r="F84" s="11" t="s">
        <v>187</v>
      </c>
      <c r="G84" s="61">
        <f>'Rashodi prema izvorima finan'!C73+'Rashodi prema izvorima finan'!C184</f>
        <v>2204.84</v>
      </c>
      <c r="H84" s="61">
        <f>'Rashodi prema izvorima finan'!D73+'Rashodi prema izvorima finan'!D184</f>
        <v>4956</v>
      </c>
      <c r="I84" s="61">
        <f t="shared" si="33"/>
        <v>4956</v>
      </c>
      <c r="J84" s="61">
        <f>'Rashodi prema izvorima finan'!F73+'Rashodi prema izvorima finan'!F184</f>
        <v>2500.37</v>
      </c>
      <c r="K84" s="70">
        <f t="shared" si="19"/>
        <v>113.40369369205928</v>
      </c>
      <c r="L84" s="70">
        <f t="shared" si="20"/>
        <v>50.451372074253428</v>
      </c>
    </row>
    <row r="85" spans="2:12">
      <c r="B85" s="11"/>
      <c r="C85" s="11"/>
      <c r="D85" s="11"/>
      <c r="E85" s="11">
        <v>3296</v>
      </c>
      <c r="F85" s="11" t="s">
        <v>219</v>
      </c>
      <c r="G85" s="61">
        <f>'Rashodi prema izvorima finan'!C74</f>
        <v>0</v>
      </c>
      <c r="H85" s="61">
        <f>'Rashodi prema izvorima finan'!D74</f>
        <v>4534</v>
      </c>
      <c r="I85" s="61">
        <f t="shared" si="33"/>
        <v>4534</v>
      </c>
      <c r="J85" s="61">
        <f>'Rashodi prema izvorima finan'!F74</f>
        <v>14462.7</v>
      </c>
      <c r="K85" s="70" t="e">
        <f t="shared" si="19"/>
        <v>#DIV/0!</v>
      </c>
      <c r="L85" s="70">
        <f t="shared" si="20"/>
        <v>318.9832377591531</v>
      </c>
    </row>
    <row r="86" spans="2:12">
      <c r="B86" s="11"/>
      <c r="C86" s="11"/>
      <c r="D86" s="11"/>
      <c r="E86" s="11">
        <v>3299</v>
      </c>
      <c r="F86" s="11" t="s">
        <v>184</v>
      </c>
      <c r="G86" s="61">
        <f>'Rashodi prema izvorima finan'!C75+'Rashodi prema izvorima finan'!C128+'Rashodi prema izvorima finan'!C185+'Rashodi prema izvorima finan'!C229+'Rashodi prema izvorima finan'!C268+'Rashodi prema izvorima finan'!C304</f>
        <v>12825.180000000002</v>
      </c>
      <c r="H86" s="61">
        <f>'Rashodi prema izvorima finan'!D75+'Rashodi prema izvorima finan'!D128+'Rashodi prema izvorima finan'!D185+'Rashodi prema izvorima finan'!D229+'Rashodi prema izvorima finan'!D268+'Rashodi prema izvorima finan'!D304</f>
        <v>26542</v>
      </c>
      <c r="I86" s="61">
        <f t="shared" si="33"/>
        <v>26542</v>
      </c>
      <c r="J86" s="61">
        <f>'Rashodi prema izvorima finan'!F75+'Rashodi prema izvorima finan'!F128+'Rashodi prema izvorima finan'!F185+'Rashodi prema izvorima finan'!F229+'Rashodi prema izvorima finan'!F268+'Rashodi prema izvorima finan'!F304</f>
        <v>9500.56</v>
      </c>
      <c r="K86" s="70">
        <f t="shared" si="19"/>
        <v>74.077400862989819</v>
      </c>
      <c r="L86" s="70">
        <f t="shared" si="20"/>
        <v>35.79443900233592</v>
      </c>
    </row>
    <row r="87" spans="2:12">
      <c r="B87" s="11"/>
      <c r="C87" s="11">
        <v>34</v>
      </c>
      <c r="D87" s="11"/>
      <c r="E87" s="11"/>
      <c r="F87" s="11" t="s">
        <v>188</v>
      </c>
      <c r="G87" s="61">
        <f>G88</f>
        <v>1592.8699999999997</v>
      </c>
      <c r="H87" s="61">
        <f t="shared" ref="H87:J87" si="34">H88</f>
        <v>8066</v>
      </c>
      <c r="I87" s="61">
        <f t="shared" si="34"/>
        <v>8066</v>
      </c>
      <c r="J87" s="61">
        <f t="shared" si="34"/>
        <v>18278.78</v>
      </c>
      <c r="K87" s="70">
        <f t="shared" si="19"/>
        <v>1147.5374638231622</v>
      </c>
      <c r="L87" s="70">
        <f t="shared" si="20"/>
        <v>226.61517480783533</v>
      </c>
    </row>
    <row r="88" spans="2:12">
      <c r="B88" s="11"/>
      <c r="C88" s="11"/>
      <c r="D88" s="11">
        <v>343</v>
      </c>
      <c r="E88" s="11"/>
      <c r="F88" s="11" t="s">
        <v>189</v>
      </c>
      <c r="G88" s="61">
        <f>SUM(G89:G91)</f>
        <v>1592.8699999999997</v>
      </c>
      <c r="H88" s="61">
        <f t="shared" ref="H88:J88" si="35">SUM(H89:H91)</f>
        <v>8066</v>
      </c>
      <c r="I88" s="61">
        <f t="shared" si="35"/>
        <v>8066</v>
      </c>
      <c r="J88" s="61">
        <f t="shared" si="35"/>
        <v>18278.78</v>
      </c>
      <c r="K88" s="70">
        <f t="shared" si="19"/>
        <v>1147.5374638231622</v>
      </c>
      <c r="L88" s="70">
        <f t="shared" si="20"/>
        <v>226.61517480783533</v>
      </c>
    </row>
    <row r="89" spans="2:12">
      <c r="B89" s="11"/>
      <c r="C89" s="11"/>
      <c r="D89" s="11"/>
      <c r="E89" s="11">
        <v>3431</v>
      </c>
      <c r="F89" s="11" t="s">
        <v>190</v>
      </c>
      <c r="G89" s="61">
        <f>'Rashodi prema izvorima finan'!C78+'Rashodi prema izvorima finan'!C131+'Rashodi prema izvorima finan'!C188</f>
        <v>1116.9099999999999</v>
      </c>
      <c r="H89" s="61">
        <f>'Rashodi prema izvorima finan'!D78+'Rashodi prema izvorima finan'!D131+'Rashodi prema izvorima finan'!D188</f>
        <v>1939</v>
      </c>
      <c r="I89" s="61">
        <f>H89</f>
        <v>1939</v>
      </c>
      <c r="J89" s="61">
        <f>'Rashodi prema izvorima finan'!F78+'Rashodi prema izvorima finan'!F131+'Rashodi prema izvorima finan'!F188</f>
        <v>1184.18</v>
      </c>
      <c r="K89" s="70">
        <f t="shared" si="19"/>
        <v>106.02286665890719</v>
      </c>
      <c r="L89" s="70">
        <f t="shared" si="20"/>
        <v>61.071686436307381</v>
      </c>
    </row>
    <row r="90" spans="2:12">
      <c r="B90" s="11"/>
      <c r="C90" s="11"/>
      <c r="D90" s="11"/>
      <c r="E90" s="11">
        <v>3432</v>
      </c>
      <c r="F90" s="11" t="s">
        <v>191</v>
      </c>
      <c r="G90" s="61">
        <f>'Rashodi prema izvorima finan'!C132+'Rashodi prema izvorima finan'!C189</f>
        <v>462.14</v>
      </c>
      <c r="H90" s="61">
        <f>'Rashodi prema izvorima finan'!D132+'Rashodi prema izvorima finan'!D189</f>
        <v>0</v>
      </c>
      <c r="I90" s="61">
        <f t="shared" ref="I90:I91" si="36">H90</f>
        <v>0</v>
      </c>
      <c r="J90" s="61">
        <f>'Rashodi prema izvorima finan'!F132+'Rashodi prema izvorima finan'!F189</f>
        <v>252.34</v>
      </c>
      <c r="K90" s="70">
        <f t="shared" si="19"/>
        <v>54.602501406500195</v>
      </c>
      <c r="L90" s="70" t="e">
        <f t="shared" si="20"/>
        <v>#DIV/0!</v>
      </c>
    </row>
    <row r="91" spans="2:12">
      <c r="B91" s="11"/>
      <c r="C91" s="11"/>
      <c r="D91" s="11"/>
      <c r="E91" s="11">
        <v>3433</v>
      </c>
      <c r="F91" s="11" t="s">
        <v>192</v>
      </c>
      <c r="G91" s="61">
        <f>'Rashodi prema izvorima finan'!C79+'Rashodi prema izvorima finan'!C190</f>
        <v>13.82</v>
      </c>
      <c r="H91" s="61">
        <f>'Rashodi prema izvorima finan'!D79+'Rashodi prema izvorima finan'!D190</f>
        <v>6127</v>
      </c>
      <c r="I91" s="61">
        <f t="shared" si="36"/>
        <v>6127</v>
      </c>
      <c r="J91" s="61">
        <f>'Rashodi prema izvorima finan'!F79+'Rashodi prema izvorima finan'!F190</f>
        <v>16842.259999999998</v>
      </c>
      <c r="K91" s="70">
        <f t="shared" si="19"/>
        <v>121868.74095513747</v>
      </c>
      <c r="L91" s="70">
        <f t="shared" si="20"/>
        <v>274.88591480332951</v>
      </c>
    </row>
    <row r="92" spans="2:12">
      <c r="B92" s="11"/>
      <c r="C92" s="11">
        <v>36</v>
      </c>
      <c r="D92" s="11"/>
      <c r="E92" s="11"/>
      <c r="F92" s="11" t="s">
        <v>193</v>
      </c>
      <c r="G92" s="61">
        <f>G93</f>
        <v>7480.13</v>
      </c>
      <c r="H92" s="61">
        <f t="shared" ref="H92:J93" si="37">H93</f>
        <v>19480</v>
      </c>
      <c r="I92" s="61">
        <f t="shared" si="37"/>
        <v>19480</v>
      </c>
      <c r="J92" s="61">
        <f t="shared" si="37"/>
        <v>11323.43</v>
      </c>
      <c r="K92" s="70">
        <f t="shared" si="19"/>
        <v>151.38012307272734</v>
      </c>
      <c r="L92" s="70">
        <f t="shared" si="20"/>
        <v>58.128490759753589</v>
      </c>
    </row>
    <row r="93" spans="2:12">
      <c r="B93" s="11"/>
      <c r="C93" s="11"/>
      <c r="D93" s="11">
        <v>369</v>
      </c>
      <c r="E93" s="11"/>
      <c r="F93" s="11" t="s">
        <v>194</v>
      </c>
      <c r="G93" s="61">
        <f>G94</f>
        <v>7480.13</v>
      </c>
      <c r="H93" s="61">
        <f t="shared" si="37"/>
        <v>19480</v>
      </c>
      <c r="I93" s="61">
        <f t="shared" si="37"/>
        <v>19480</v>
      </c>
      <c r="J93" s="61">
        <f t="shared" si="37"/>
        <v>11323.43</v>
      </c>
      <c r="K93" s="70">
        <f t="shared" si="19"/>
        <v>151.38012307272734</v>
      </c>
      <c r="L93" s="70">
        <f t="shared" si="20"/>
        <v>58.128490759753589</v>
      </c>
    </row>
    <row r="94" spans="2:12">
      <c r="B94" s="11"/>
      <c r="C94" s="11"/>
      <c r="D94" s="11"/>
      <c r="E94" s="11">
        <v>3691</v>
      </c>
      <c r="F94" s="11" t="s">
        <v>92</v>
      </c>
      <c r="G94" s="61">
        <f>'Rashodi prema izvorima finan'!C135+'Rashodi prema izvorima finan'!C193</f>
        <v>7480.13</v>
      </c>
      <c r="H94" s="61">
        <f>'Rashodi prema izvorima finan'!D135+'Rashodi prema izvorima finan'!D193</f>
        <v>19480</v>
      </c>
      <c r="I94" s="61">
        <f>H94</f>
        <v>19480</v>
      </c>
      <c r="J94" s="61">
        <f>'Rashodi prema izvorima finan'!F135+'Rashodi prema izvorima finan'!F193</f>
        <v>11323.43</v>
      </c>
      <c r="K94" s="70">
        <f t="shared" si="19"/>
        <v>151.38012307272734</v>
      </c>
      <c r="L94" s="70">
        <f t="shared" si="20"/>
        <v>58.128490759753589</v>
      </c>
    </row>
    <row r="95" spans="2:12">
      <c r="B95" s="11"/>
      <c r="C95" s="11">
        <v>37</v>
      </c>
      <c r="D95" s="11"/>
      <c r="E95" s="11"/>
      <c r="F95" s="11" t="s">
        <v>244</v>
      </c>
      <c r="G95" s="61">
        <f>G96</f>
        <v>0</v>
      </c>
      <c r="H95" s="61">
        <f t="shared" ref="H95:J96" si="38">H96</f>
        <v>5973</v>
      </c>
      <c r="I95" s="61">
        <f t="shared" si="38"/>
        <v>5973</v>
      </c>
      <c r="J95" s="61">
        <f t="shared" si="38"/>
        <v>0</v>
      </c>
      <c r="K95" s="70" t="e">
        <f t="shared" si="19"/>
        <v>#DIV/0!</v>
      </c>
      <c r="L95" s="70">
        <f t="shared" si="20"/>
        <v>0</v>
      </c>
    </row>
    <row r="96" spans="2:12">
      <c r="B96" s="11"/>
      <c r="C96" s="11"/>
      <c r="D96" s="11">
        <v>372</v>
      </c>
      <c r="E96" s="11"/>
      <c r="F96" s="11" t="s">
        <v>245</v>
      </c>
      <c r="G96" s="61">
        <f>G97</f>
        <v>0</v>
      </c>
      <c r="H96" s="61">
        <f t="shared" si="38"/>
        <v>5973</v>
      </c>
      <c r="I96" s="61">
        <f t="shared" si="38"/>
        <v>5973</v>
      </c>
      <c r="J96" s="61">
        <f t="shared" si="38"/>
        <v>0</v>
      </c>
      <c r="K96" s="70" t="e">
        <f t="shared" si="19"/>
        <v>#DIV/0!</v>
      </c>
      <c r="L96" s="70">
        <f t="shared" si="20"/>
        <v>0</v>
      </c>
    </row>
    <row r="97" spans="2:12">
      <c r="B97" s="11"/>
      <c r="C97" s="11"/>
      <c r="D97" s="11"/>
      <c r="E97" s="11">
        <v>3721</v>
      </c>
      <c r="F97" s="11" t="s">
        <v>195</v>
      </c>
      <c r="G97" s="61">
        <f>'Rashodi prema izvorima finan'!C271</f>
        <v>0</v>
      </c>
      <c r="H97" s="61">
        <f>'Rashodi prema izvorima finan'!D271</f>
        <v>5973</v>
      </c>
      <c r="I97" s="61">
        <f>H97</f>
        <v>5973</v>
      </c>
      <c r="J97" s="61">
        <f>'Rashodi prema izvorima finan'!F271</f>
        <v>0</v>
      </c>
      <c r="K97" s="70" t="e">
        <f t="shared" si="19"/>
        <v>#DIV/0!</v>
      </c>
      <c r="L97" s="70">
        <f t="shared" si="20"/>
        <v>0</v>
      </c>
    </row>
    <row r="98" spans="2:12">
      <c r="B98" s="13">
        <v>4</v>
      </c>
      <c r="C98" s="14"/>
      <c r="D98" s="14"/>
      <c r="E98" s="14"/>
      <c r="F98" s="20" t="s">
        <v>6</v>
      </c>
      <c r="G98" s="61">
        <f>G99+G102</f>
        <v>46832.759999999995</v>
      </c>
      <c r="H98" s="61">
        <f t="shared" ref="H98:J98" si="39">H99+H102</f>
        <v>60067</v>
      </c>
      <c r="I98" s="61">
        <f t="shared" si="39"/>
        <v>60067</v>
      </c>
      <c r="J98" s="61">
        <f t="shared" si="39"/>
        <v>41435.749999999993</v>
      </c>
      <c r="K98" s="70">
        <f t="shared" si="19"/>
        <v>88.475994154519171</v>
      </c>
      <c r="L98" s="70">
        <f t="shared" si="20"/>
        <v>68.982552816022093</v>
      </c>
    </row>
    <row r="99" spans="2:12">
      <c r="B99" s="15"/>
      <c r="C99" s="15">
        <v>41</v>
      </c>
      <c r="D99" s="15"/>
      <c r="E99" s="15"/>
      <c r="F99" s="21" t="s">
        <v>7</v>
      </c>
      <c r="G99" s="61">
        <f>G100</f>
        <v>5361.16</v>
      </c>
      <c r="H99" s="61">
        <f t="shared" ref="H99:J100" si="40">H100</f>
        <v>6782</v>
      </c>
      <c r="I99" s="61">
        <f t="shared" si="40"/>
        <v>6782</v>
      </c>
      <c r="J99" s="61">
        <f t="shared" si="40"/>
        <v>8001.2699999999995</v>
      </c>
      <c r="K99" s="70">
        <f t="shared" si="19"/>
        <v>149.24512605480902</v>
      </c>
      <c r="L99" s="70">
        <f t="shared" si="20"/>
        <v>117.97803007962253</v>
      </c>
    </row>
    <row r="100" spans="2:12">
      <c r="B100" s="15"/>
      <c r="C100" s="15"/>
      <c r="D100" s="11">
        <v>412</v>
      </c>
      <c r="E100" s="11"/>
      <c r="F100" s="11" t="s">
        <v>246</v>
      </c>
      <c r="G100" s="61">
        <f>G101</f>
        <v>5361.16</v>
      </c>
      <c r="H100" s="61">
        <f t="shared" si="40"/>
        <v>6782</v>
      </c>
      <c r="I100" s="61">
        <f t="shared" si="40"/>
        <v>6782</v>
      </c>
      <c r="J100" s="61">
        <f t="shared" si="40"/>
        <v>8001.2699999999995</v>
      </c>
      <c r="K100" s="70">
        <f t="shared" si="19"/>
        <v>149.24512605480902</v>
      </c>
      <c r="L100" s="70">
        <f t="shared" si="20"/>
        <v>117.97803007962253</v>
      </c>
    </row>
    <row r="101" spans="2:12">
      <c r="B101" s="15"/>
      <c r="C101" s="15"/>
      <c r="D101" s="11"/>
      <c r="E101" s="11">
        <v>4123</v>
      </c>
      <c r="F101" s="11" t="s">
        <v>196</v>
      </c>
      <c r="G101" s="61">
        <f>'Rashodi prema izvorima finan'!C83+'Rashodi prema izvorima finan'!C139+'Rashodi prema izvorima finan'!C275</f>
        <v>5361.16</v>
      </c>
      <c r="H101" s="61">
        <f>'Rashodi prema izvorima finan'!D83+'Rashodi prema izvorima finan'!D139+'Rashodi prema izvorima finan'!D275</f>
        <v>6782</v>
      </c>
      <c r="I101" s="63">
        <f>H101</f>
        <v>6782</v>
      </c>
      <c r="J101" s="61">
        <f>'Rashodi prema izvorima finan'!F83+'Rashodi prema izvorima finan'!F139+'Rashodi prema izvorima finan'!F275+'Rashodi prema izvorima finan'!F197</f>
        <v>8001.2699999999995</v>
      </c>
      <c r="K101" s="70">
        <f t="shared" si="19"/>
        <v>149.24512605480902</v>
      </c>
      <c r="L101" s="70">
        <f t="shared" si="20"/>
        <v>117.97803007962253</v>
      </c>
    </row>
    <row r="102" spans="2:12">
      <c r="B102" s="15"/>
      <c r="C102" s="15">
        <v>42</v>
      </c>
      <c r="D102" s="15"/>
      <c r="E102" s="15"/>
      <c r="F102" s="21" t="s">
        <v>197</v>
      </c>
      <c r="G102" s="61">
        <f>G103+G107+G109</f>
        <v>41471.599999999999</v>
      </c>
      <c r="H102" s="61">
        <f t="shared" ref="H102:J102" si="41">H103+H107+H109</f>
        <v>53285</v>
      </c>
      <c r="I102" s="61">
        <f t="shared" si="41"/>
        <v>53285</v>
      </c>
      <c r="J102" s="61">
        <f t="shared" si="41"/>
        <v>33434.479999999996</v>
      </c>
      <c r="K102" s="70">
        <f t="shared" si="19"/>
        <v>80.62018345084347</v>
      </c>
      <c r="L102" s="70">
        <f t="shared" si="20"/>
        <v>62.746514028338176</v>
      </c>
    </row>
    <row r="103" spans="2:12">
      <c r="B103" s="15"/>
      <c r="C103" s="15"/>
      <c r="D103" s="11">
        <v>422</v>
      </c>
      <c r="E103" s="11"/>
      <c r="F103" s="11" t="s">
        <v>198</v>
      </c>
      <c r="G103" s="61">
        <f>SUM(G104:G106)</f>
        <v>38330.639999999999</v>
      </c>
      <c r="H103" s="61">
        <f t="shared" ref="H103:J103" si="42">SUM(H104:H106)</f>
        <v>45040</v>
      </c>
      <c r="I103" s="61">
        <f t="shared" si="42"/>
        <v>45040</v>
      </c>
      <c r="J103" s="61">
        <f t="shared" si="42"/>
        <v>30791.609999999997</v>
      </c>
      <c r="K103" s="70">
        <f t="shared" si="19"/>
        <v>80.331583297330795</v>
      </c>
      <c r="L103" s="70">
        <f t="shared" si="20"/>
        <v>68.365031083481341</v>
      </c>
    </row>
    <row r="104" spans="2:12">
      <c r="B104" s="15"/>
      <c r="C104" s="15"/>
      <c r="D104" s="11"/>
      <c r="E104" s="11">
        <v>4221</v>
      </c>
      <c r="F104" s="11" t="s">
        <v>104</v>
      </c>
      <c r="G104" s="61">
        <f>'Rashodi prema izvorima finan'!C86+'Rashodi prema izvorima finan'!C142+'Rashodi prema izvorima finan'!C200+'Rashodi prema izvorima finan'!C278+'Rashodi prema izvorima finan'!C233</f>
        <v>17573.32</v>
      </c>
      <c r="H104" s="61">
        <f>'Rashodi prema izvorima finan'!D86+'Rashodi prema izvorima finan'!D142+'Rashodi prema izvorima finan'!D200+'Rashodi prema izvorima finan'!D278+'Rashodi prema izvorima finan'!D233</f>
        <v>40213</v>
      </c>
      <c r="I104" s="63">
        <f>H104</f>
        <v>40213</v>
      </c>
      <c r="J104" s="61">
        <f>'Rashodi prema izvorima finan'!F86+'Rashodi prema izvorima finan'!F142+'Rashodi prema izvorima finan'!F200+'Rashodi prema izvorima finan'!F278+'Rashodi prema izvorima finan'!F233</f>
        <v>27086.559999999998</v>
      </c>
      <c r="K104" s="70">
        <f t="shared" si="19"/>
        <v>154.13456307629974</v>
      </c>
      <c r="L104" s="70">
        <f t="shared" si="20"/>
        <v>67.357720140253136</v>
      </c>
    </row>
    <row r="105" spans="2:12">
      <c r="B105" s="15"/>
      <c r="C105" s="15"/>
      <c r="D105" s="11"/>
      <c r="E105" s="11">
        <v>4224</v>
      </c>
      <c r="F105" s="11" t="s">
        <v>199</v>
      </c>
      <c r="G105" s="61">
        <f>'Rashodi prema izvorima finan'!C143+'Rashodi prema izvorima finan'!C279</f>
        <v>2213.29</v>
      </c>
      <c r="H105" s="61">
        <f>'Rashodi prema izvorima finan'!D143+'Rashodi prema izvorima finan'!D279</f>
        <v>0</v>
      </c>
      <c r="I105" s="61">
        <f>'Rashodi prema izvorima finan'!E143+'Rashodi prema izvorima finan'!E279</f>
        <v>0</v>
      </c>
      <c r="J105" s="61">
        <f>'Rashodi prema izvorima finan'!F143+'Rashodi prema izvorima finan'!F279</f>
        <v>2345.0500000000002</v>
      </c>
      <c r="K105" s="70">
        <f t="shared" si="19"/>
        <v>105.95312860040936</v>
      </c>
      <c r="L105" s="70" t="e">
        <f t="shared" si="20"/>
        <v>#DIV/0!</v>
      </c>
    </row>
    <row r="106" spans="2:12">
      <c r="B106" s="15"/>
      <c r="C106" s="15"/>
      <c r="D106" s="11"/>
      <c r="E106" s="11">
        <v>4225</v>
      </c>
      <c r="F106" s="11" t="s">
        <v>200</v>
      </c>
      <c r="G106" s="61">
        <f>'Rashodi prema izvorima finan'!C87+'Rashodi prema izvorima finan'!C144+'Rashodi prema izvorima finan'!C280</f>
        <v>18544.03</v>
      </c>
      <c r="H106" s="61">
        <f>'Rashodi prema izvorima finan'!D87+'Rashodi prema izvorima finan'!D144+'Rashodi prema izvorima finan'!D280</f>
        <v>4827</v>
      </c>
      <c r="I106" s="63">
        <f t="shared" ref="I106" si="43">H106</f>
        <v>4827</v>
      </c>
      <c r="J106" s="61">
        <f>'Rashodi prema izvorima finan'!F87+'Rashodi prema izvorima finan'!F144+'Rashodi prema izvorima finan'!F280</f>
        <v>1360</v>
      </c>
      <c r="K106" s="70">
        <f t="shared" si="19"/>
        <v>7.3338966772594745</v>
      </c>
      <c r="L106" s="70">
        <f t="shared" si="20"/>
        <v>28.174849803190387</v>
      </c>
    </row>
    <row r="107" spans="2:12">
      <c r="B107" s="15"/>
      <c r="C107" s="15"/>
      <c r="D107" s="11">
        <v>424</v>
      </c>
      <c r="E107" s="11"/>
      <c r="F107" s="11" t="s">
        <v>201</v>
      </c>
      <c r="G107" s="61">
        <f>G108</f>
        <v>3140.96</v>
      </c>
      <c r="H107" s="61">
        <f t="shared" ref="H107:J107" si="44">H108</f>
        <v>5825</v>
      </c>
      <c r="I107" s="61">
        <f t="shared" si="44"/>
        <v>5825</v>
      </c>
      <c r="J107" s="61">
        <f t="shared" si="44"/>
        <v>1892.87</v>
      </c>
      <c r="K107" s="70">
        <f t="shared" si="19"/>
        <v>60.264059395853501</v>
      </c>
      <c r="L107" s="70">
        <f t="shared" si="20"/>
        <v>32.495622317596563</v>
      </c>
    </row>
    <row r="108" spans="2:12">
      <c r="B108" s="15"/>
      <c r="C108" s="15"/>
      <c r="D108" s="11"/>
      <c r="E108" s="11">
        <v>4241</v>
      </c>
      <c r="F108" s="11" t="s">
        <v>247</v>
      </c>
      <c r="G108" s="61">
        <f>'Rashodi prema izvorima finan'!C89+'Rashodi prema izvorima finan'!C202+'Rashodi prema izvorima finan'!C282</f>
        <v>3140.96</v>
      </c>
      <c r="H108" s="61">
        <f>'Rashodi prema izvorima finan'!D89+'Rashodi prema izvorima finan'!D202+'Rashodi prema izvorima finan'!D282</f>
        <v>5825</v>
      </c>
      <c r="I108" s="63">
        <f>H108</f>
        <v>5825</v>
      </c>
      <c r="J108" s="61">
        <f>'Rashodi prema izvorima finan'!F89+'Rashodi prema izvorima finan'!F202+'Rashodi prema izvorima finan'!F282</f>
        <v>1892.87</v>
      </c>
      <c r="K108" s="70">
        <f t="shared" si="19"/>
        <v>60.264059395853501</v>
      </c>
      <c r="L108" s="70">
        <f t="shared" si="20"/>
        <v>32.495622317596563</v>
      </c>
    </row>
    <row r="109" spans="2:12">
      <c r="B109" s="15"/>
      <c r="C109" s="15"/>
      <c r="D109" s="11">
        <v>426</v>
      </c>
      <c r="E109" s="11"/>
      <c r="F109" s="11" t="s">
        <v>202</v>
      </c>
      <c r="G109" s="61">
        <f>G110</f>
        <v>0</v>
      </c>
      <c r="H109" s="61">
        <f t="shared" ref="H109:J109" si="45">H110</f>
        <v>2420</v>
      </c>
      <c r="I109" s="61">
        <f t="shared" si="45"/>
        <v>2420</v>
      </c>
      <c r="J109" s="61">
        <f t="shared" si="45"/>
        <v>750</v>
      </c>
      <c r="K109" s="70" t="e">
        <f t="shared" si="19"/>
        <v>#DIV/0!</v>
      </c>
      <c r="L109" s="70">
        <f t="shared" si="20"/>
        <v>30.991735537190085</v>
      </c>
    </row>
    <row r="110" spans="2:12">
      <c r="B110" s="15"/>
      <c r="C110" s="15"/>
      <c r="D110" s="11"/>
      <c r="E110" s="11">
        <v>4262</v>
      </c>
      <c r="F110" s="11" t="s">
        <v>203</v>
      </c>
      <c r="G110" s="61">
        <f>'Rashodi prema izvorima finan'!C91+'Rashodi prema izvorima finan'!C204</f>
        <v>0</v>
      </c>
      <c r="H110" s="61">
        <f>'Rashodi prema izvorima finan'!D91+'Rashodi prema izvorima finan'!D204</f>
        <v>2420</v>
      </c>
      <c r="I110" s="63">
        <f>H110</f>
        <v>2420</v>
      </c>
      <c r="J110" s="61">
        <f>'Rashodi prema izvorima finan'!F91+'Rashodi prema izvorima finan'!F204</f>
        <v>750</v>
      </c>
      <c r="K110" s="70" t="e">
        <f t="shared" ref="K110" si="46">J110/G110*100</f>
        <v>#DIV/0!</v>
      </c>
      <c r="L110" s="70">
        <f t="shared" ref="L110" si="47">J110/I110*100</f>
        <v>30.991735537190085</v>
      </c>
    </row>
    <row r="111" spans="2:12" ht="15" customHeight="1">
      <c r="B111" s="15"/>
      <c r="C111" s="15"/>
      <c r="D111" s="11"/>
      <c r="E111" s="11"/>
      <c r="F111" s="11"/>
      <c r="G111" s="61"/>
      <c r="H111" s="61"/>
      <c r="I111" s="63"/>
      <c r="J111" s="62"/>
      <c r="K111" s="35"/>
      <c r="L111" s="35"/>
    </row>
    <row r="112" spans="2:12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2:12" ht="4.5" customHeight="1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</sheetData>
  <autoFilter ref="F1:F113" xr:uid="{509953AD-7089-4A96-8601-2094EC3EE237}"/>
  <mergeCells count="8">
    <mergeCell ref="C1:E1"/>
    <mergeCell ref="B2:L2"/>
    <mergeCell ref="B4:L4"/>
    <mergeCell ref="B6:L6"/>
    <mergeCell ref="B44:F44"/>
    <mergeCell ref="B9:F9"/>
    <mergeCell ref="B43:F43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304"/>
  <sheetViews>
    <sheetView tabSelected="1" topLeftCell="A33" zoomScaleNormal="100" workbookViewId="0">
      <selection activeCell="B35" sqref="B35:F35"/>
    </sheetView>
  </sheetViews>
  <sheetFormatPr defaultRowHeight="14.5"/>
  <cols>
    <col min="2" max="2" width="37.7265625" customWidth="1"/>
    <col min="3" max="6" width="25.26953125" customWidth="1"/>
    <col min="7" max="8" width="15.7265625" customWidth="1"/>
  </cols>
  <sheetData>
    <row r="1" spans="2:8" ht="26">
      <c r="B1" s="76" t="s">
        <v>240</v>
      </c>
      <c r="C1" s="3"/>
      <c r="D1" s="3"/>
      <c r="E1" s="3"/>
      <c r="F1" s="4"/>
      <c r="G1" s="4"/>
      <c r="H1" s="4"/>
    </row>
    <row r="2" spans="2:8" ht="15.75" customHeight="1">
      <c r="B2" s="125" t="s">
        <v>43</v>
      </c>
      <c r="C2" s="125"/>
      <c r="D2" s="125"/>
      <c r="E2" s="125"/>
      <c r="F2" s="125"/>
      <c r="G2" s="125"/>
      <c r="H2" s="125"/>
    </row>
    <row r="3" spans="2:8" ht="18">
      <c r="B3" s="3"/>
      <c r="C3" s="3"/>
      <c r="D3" s="3"/>
      <c r="E3" s="3"/>
      <c r="F3" s="4"/>
      <c r="G3" s="4"/>
      <c r="H3" s="4"/>
    </row>
    <row r="4" spans="2:8" ht="33.75" customHeight="1">
      <c r="B4" s="44" t="s">
        <v>8</v>
      </c>
      <c r="C4" s="44" t="s">
        <v>25</v>
      </c>
      <c r="D4" s="44" t="s">
        <v>321</v>
      </c>
      <c r="E4" s="44" t="s">
        <v>52</v>
      </c>
      <c r="F4" s="44" t="s">
        <v>26</v>
      </c>
      <c r="G4" s="44" t="s">
        <v>27</v>
      </c>
      <c r="H4" s="44" t="s">
        <v>53</v>
      </c>
    </row>
    <row r="5" spans="2:8">
      <c r="B5" s="44">
        <v>1</v>
      </c>
      <c r="C5" s="46">
        <v>2</v>
      </c>
      <c r="D5" s="46">
        <v>3</v>
      </c>
      <c r="E5" s="46">
        <v>4</v>
      </c>
      <c r="F5" s="46">
        <v>5</v>
      </c>
      <c r="G5" s="46" t="s">
        <v>40</v>
      </c>
      <c r="H5" s="46" t="s">
        <v>41</v>
      </c>
    </row>
    <row r="6" spans="2:8">
      <c r="B6" s="15" t="s">
        <v>49</v>
      </c>
      <c r="C6" s="95">
        <f>C7+C11+C17+C22+C29</f>
        <v>1668031.4</v>
      </c>
      <c r="D6" s="95">
        <f>D7+D11+D17+D22+D29</f>
        <v>3783184</v>
      </c>
      <c r="E6" s="95">
        <f t="shared" ref="E6" si="0">E7+E11+E17+E22+E29</f>
        <v>3783184</v>
      </c>
      <c r="F6" s="95">
        <f>F7+F11+F17+F22+F29+F32</f>
        <v>1970821.4599999997</v>
      </c>
      <c r="G6" s="60">
        <f>F6/C6*100</f>
        <v>118.15253957449481</v>
      </c>
      <c r="H6" s="60">
        <f>F6/E6*100</f>
        <v>52.094253411940841</v>
      </c>
    </row>
    <row r="7" spans="2:8">
      <c r="B7" s="15" t="s">
        <v>70</v>
      </c>
      <c r="C7" s="61">
        <f>C9+C10</f>
        <v>1149376.57</v>
      </c>
      <c r="D7" s="61">
        <f t="shared" ref="D7:F7" si="1">D9+D10</f>
        <v>2763951</v>
      </c>
      <c r="E7" s="61">
        <f t="shared" si="1"/>
        <v>2763951</v>
      </c>
      <c r="F7" s="61">
        <f t="shared" si="1"/>
        <v>1325029.1499999999</v>
      </c>
      <c r="G7" s="60">
        <f t="shared" ref="G7:G35" si="2">F7/C7*100</f>
        <v>115.28242219171041</v>
      </c>
      <c r="H7" s="60">
        <f t="shared" ref="H7:H35" si="3">F7/E7*100</f>
        <v>47.939675848088477</v>
      </c>
    </row>
    <row r="8" spans="2:8">
      <c r="B8" s="89" t="s">
        <v>20</v>
      </c>
      <c r="C8" s="61">
        <f>C9</f>
        <v>1149376.57</v>
      </c>
      <c r="D8" s="61">
        <f t="shared" ref="D8:F8" si="4">D9</f>
        <v>2763951</v>
      </c>
      <c r="E8" s="61">
        <f t="shared" si="4"/>
        <v>2763951</v>
      </c>
      <c r="F8" s="61">
        <f t="shared" si="4"/>
        <v>1325029.1499999999</v>
      </c>
      <c r="G8" s="60">
        <f t="shared" si="2"/>
        <v>115.28242219171041</v>
      </c>
      <c r="H8" s="60">
        <f t="shared" si="3"/>
        <v>47.939675848088477</v>
      </c>
    </row>
    <row r="9" spans="2:8">
      <c r="B9" s="87" t="s">
        <v>248</v>
      </c>
      <c r="C9" s="61">
        <v>1149376.57</v>
      </c>
      <c r="D9" s="61">
        <v>2763951</v>
      </c>
      <c r="E9" s="61">
        <v>2763951</v>
      </c>
      <c r="F9" s="62">
        <v>1325029.1499999999</v>
      </c>
      <c r="G9" s="60">
        <f t="shared" si="2"/>
        <v>115.28242219171041</v>
      </c>
      <c r="H9" s="60">
        <f t="shared" si="3"/>
        <v>47.939675848088477</v>
      </c>
    </row>
    <row r="10" spans="2:8">
      <c r="B10" s="87" t="s">
        <v>69</v>
      </c>
      <c r="C10" s="61">
        <v>0</v>
      </c>
      <c r="D10" s="61">
        <v>0</v>
      </c>
      <c r="E10" s="61">
        <v>0</v>
      </c>
      <c r="F10" s="62">
        <v>0</v>
      </c>
      <c r="G10" s="60" t="e">
        <f t="shared" si="2"/>
        <v>#DIV/0!</v>
      </c>
      <c r="H10" s="60" t="e">
        <f t="shared" si="3"/>
        <v>#DIV/0!</v>
      </c>
    </row>
    <row r="11" spans="2:8">
      <c r="B11" s="15" t="s">
        <v>71</v>
      </c>
      <c r="C11" s="61">
        <f>C12</f>
        <v>111525.4</v>
      </c>
      <c r="D11" s="61">
        <f t="shared" ref="D11:F11" si="5">D12</f>
        <v>266000</v>
      </c>
      <c r="E11" s="61">
        <f t="shared" si="5"/>
        <v>266000</v>
      </c>
      <c r="F11" s="61">
        <f t="shared" si="5"/>
        <v>81861.899999999994</v>
      </c>
      <c r="G11" s="60">
        <f t="shared" si="2"/>
        <v>73.402023216235946</v>
      </c>
      <c r="H11" s="60">
        <f t="shared" si="3"/>
        <v>30.775150375939848</v>
      </c>
    </row>
    <row r="12" spans="2:8">
      <c r="B12" s="88" t="s">
        <v>22</v>
      </c>
      <c r="C12" s="61">
        <f>C13+C14+C15+C16</f>
        <v>111525.4</v>
      </c>
      <c r="D12" s="61">
        <f t="shared" ref="D12:F12" si="6">D13+D14+D15+D16</f>
        <v>266000</v>
      </c>
      <c r="E12" s="61">
        <f t="shared" si="6"/>
        <v>266000</v>
      </c>
      <c r="F12" s="61">
        <f t="shared" si="6"/>
        <v>81861.899999999994</v>
      </c>
      <c r="G12" s="60">
        <f t="shared" si="2"/>
        <v>73.402023216235946</v>
      </c>
      <c r="H12" s="60">
        <f t="shared" si="3"/>
        <v>30.775150375939848</v>
      </c>
    </row>
    <row r="13" spans="2:8" ht="25">
      <c r="B13" s="88" t="s">
        <v>74</v>
      </c>
      <c r="C13" s="61">
        <v>0</v>
      </c>
      <c r="D13" s="61">
        <v>0</v>
      </c>
      <c r="E13" s="63">
        <v>0</v>
      </c>
      <c r="F13" s="62">
        <v>3.17</v>
      </c>
      <c r="G13" s="60" t="e">
        <f t="shared" si="2"/>
        <v>#DIV/0!</v>
      </c>
      <c r="H13" s="60" t="e">
        <f t="shared" si="3"/>
        <v>#DIV/0!</v>
      </c>
    </row>
    <row r="14" spans="2:8" ht="25">
      <c r="B14" s="88" t="s">
        <v>281</v>
      </c>
      <c r="C14" s="61">
        <v>32.869999999999997</v>
      </c>
      <c r="D14" s="61">
        <v>0</v>
      </c>
      <c r="E14" s="63">
        <v>0</v>
      </c>
      <c r="F14" s="62">
        <v>0</v>
      </c>
      <c r="G14" s="60">
        <f t="shared" si="2"/>
        <v>0</v>
      </c>
      <c r="H14" s="60" t="e">
        <f t="shared" si="3"/>
        <v>#DIV/0!</v>
      </c>
    </row>
    <row r="15" spans="2:8">
      <c r="B15" s="88" t="s">
        <v>249</v>
      </c>
      <c r="C15" s="61">
        <v>0</v>
      </c>
      <c r="D15" s="61">
        <v>0</v>
      </c>
      <c r="E15" s="63">
        <v>0</v>
      </c>
      <c r="F15" s="62">
        <v>0</v>
      </c>
      <c r="G15" s="60" t="e">
        <f t="shared" si="2"/>
        <v>#DIV/0!</v>
      </c>
      <c r="H15" s="60" t="e">
        <f t="shared" si="3"/>
        <v>#DIV/0!</v>
      </c>
    </row>
    <row r="16" spans="2:8">
      <c r="B16" s="88" t="s">
        <v>72</v>
      </c>
      <c r="C16" s="61">
        <v>111492.53</v>
      </c>
      <c r="D16" s="61">
        <v>266000</v>
      </c>
      <c r="E16" s="63">
        <v>266000</v>
      </c>
      <c r="F16" s="62">
        <v>81858.73</v>
      </c>
      <c r="G16" s="60">
        <f t="shared" si="2"/>
        <v>73.420820211004269</v>
      </c>
      <c r="H16" s="60">
        <f t="shared" si="3"/>
        <v>30.773958646616538</v>
      </c>
    </row>
    <row r="17" spans="2:8">
      <c r="B17" s="15" t="s">
        <v>77</v>
      </c>
      <c r="C17" s="61">
        <f>C18</f>
        <v>136532.87</v>
      </c>
      <c r="D17" s="61">
        <f t="shared" ref="D17:F17" si="7">D18</f>
        <v>409578</v>
      </c>
      <c r="E17" s="61">
        <f t="shared" si="7"/>
        <v>409578</v>
      </c>
      <c r="F17" s="61">
        <f t="shared" si="7"/>
        <v>312782.2</v>
      </c>
      <c r="G17" s="60">
        <f t="shared" si="2"/>
        <v>229.08930281770245</v>
      </c>
      <c r="H17" s="60">
        <f t="shared" si="3"/>
        <v>76.366943537006378</v>
      </c>
    </row>
    <row r="18" spans="2:8">
      <c r="B18" s="88" t="s">
        <v>73</v>
      </c>
      <c r="C18" s="61">
        <f>C19+C20+C21</f>
        <v>136532.87</v>
      </c>
      <c r="D18" s="61">
        <f t="shared" ref="D18:F18" si="8">D19+D20+D21</f>
        <v>409578</v>
      </c>
      <c r="E18" s="61">
        <f t="shared" si="8"/>
        <v>409578</v>
      </c>
      <c r="F18" s="61">
        <f t="shared" si="8"/>
        <v>312782.2</v>
      </c>
      <c r="G18" s="60">
        <f t="shared" si="2"/>
        <v>229.08930281770245</v>
      </c>
      <c r="H18" s="60">
        <f t="shared" si="3"/>
        <v>76.366943537006378</v>
      </c>
    </row>
    <row r="19" spans="2:8" ht="25">
      <c r="B19" s="88" t="s">
        <v>74</v>
      </c>
      <c r="C19" s="61">
        <v>7.26</v>
      </c>
      <c r="D19" s="61">
        <v>0</v>
      </c>
      <c r="E19" s="63">
        <v>0</v>
      </c>
      <c r="F19" s="62">
        <v>0</v>
      </c>
      <c r="G19" s="60">
        <f t="shared" si="2"/>
        <v>0</v>
      </c>
      <c r="H19" s="60" t="e">
        <f t="shared" si="3"/>
        <v>#DIV/0!</v>
      </c>
    </row>
    <row r="20" spans="2:8" ht="25">
      <c r="B20" s="88" t="s">
        <v>281</v>
      </c>
      <c r="C20" s="61">
        <v>0.39</v>
      </c>
      <c r="D20" s="61">
        <v>0</v>
      </c>
      <c r="E20" s="63">
        <v>0</v>
      </c>
      <c r="F20" s="62">
        <v>0</v>
      </c>
      <c r="G20" s="60">
        <f t="shared" si="2"/>
        <v>0</v>
      </c>
      <c r="H20" s="60" t="e">
        <f t="shared" si="3"/>
        <v>#DIV/0!</v>
      </c>
    </row>
    <row r="21" spans="2:8">
      <c r="B21" s="88" t="s">
        <v>75</v>
      </c>
      <c r="C21" s="61">
        <v>136525.22</v>
      </c>
      <c r="D21" s="61">
        <v>409578</v>
      </c>
      <c r="E21" s="63">
        <v>409578</v>
      </c>
      <c r="F21" s="62">
        <v>312782.2</v>
      </c>
      <c r="G21" s="60">
        <f t="shared" si="2"/>
        <v>229.10213951678671</v>
      </c>
      <c r="H21" s="60">
        <f t="shared" si="3"/>
        <v>76.366943537006378</v>
      </c>
    </row>
    <row r="22" spans="2:8">
      <c r="B22" s="15" t="s">
        <v>76</v>
      </c>
      <c r="C22" s="61">
        <f>C23+C25</f>
        <v>229467.04</v>
      </c>
      <c r="D22" s="61">
        <f t="shared" ref="D22:F22" si="9">D23+D25</f>
        <v>274372</v>
      </c>
      <c r="E22" s="61">
        <f t="shared" si="9"/>
        <v>274372</v>
      </c>
      <c r="F22" s="61">
        <f t="shared" si="9"/>
        <v>216217.44999999998</v>
      </c>
      <c r="G22" s="60">
        <f t="shared" si="2"/>
        <v>94.225928917721674</v>
      </c>
      <c r="H22" s="60">
        <f t="shared" si="3"/>
        <v>78.80448806729548</v>
      </c>
    </row>
    <row r="23" spans="2:8">
      <c r="B23" s="88" t="s">
        <v>78</v>
      </c>
      <c r="C23" s="61">
        <f>C24</f>
        <v>21060.78</v>
      </c>
      <c r="D23" s="61">
        <f t="shared" ref="D23:F23" si="10">D24</f>
        <v>19409</v>
      </c>
      <c r="E23" s="61">
        <f t="shared" si="10"/>
        <v>19409</v>
      </c>
      <c r="F23" s="61">
        <f t="shared" si="10"/>
        <v>17473.43</v>
      </c>
      <c r="G23" s="60">
        <f t="shared" si="2"/>
        <v>82.966680246410633</v>
      </c>
      <c r="H23" s="60">
        <f t="shared" si="3"/>
        <v>90.027461486939046</v>
      </c>
    </row>
    <row r="24" spans="2:8">
      <c r="B24" s="88" t="s">
        <v>79</v>
      </c>
      <c r="C24" s="61">
        <v>21060.78</v>
      </c>
      <c r="D24" s="61">
        <v>19409</v>
      </c>
      <c r="E24" s="63">
        <v>19409</v>
      </c>
      <c r="F24" s="62">
        <v>17473.43</v>
      </c>
      <c r="G24" s="60">
        <f t="shared" si="2"/>
        <v>82.966680246410633</v>
      </c>
      <c r="H24" s="60">
        <f t="shared" si="3"/>
        <v>90.027461486939046</v>
      </c>
    </row>
    <row r="25" spans="2:8">
      <c r="B25" s="88" t="s">
        <v>80</v>
      </c>
      <c r="C25" s="61">
        <f>C26+C27+C28</f>
        <v>208406.26</v>
      </c>
      <c r="D25" s="61">
        <f t="shared" ref="D25:F25" si="11">D26+D27+D28</f>
        <v>254963</v>
      </c>
      <c r="E25" s="61">
        <f t="shared" si="11"/>
        <v>254963</v>
      </c>
      <c r="F25" s="61">
        <f t="shared" si="11"/>
        <v>198744.02</v>
      </c>
      <c r="G25" s="60">
        <f t="shared" si="2"/>
        <v>95.363747710841309</v>
      </c>
      <c r="H25" s="60">
        <f t="shared" si="3"/>
        <v>77.950141785278646</v>
      </c>
    </row>
    <row r="26" spans="2:8" ht="37.5">
      <c r="B26" s="88" t="s">
        <v>82</v>
      </c>
      <c r="C26" s="61">
        <v>159.27000000000001</v>
      </c>
      <c r="D26" s="61">
        <v>0</v>
      </c>
      <c r="E26" s="63">
        <v>0</v>
      </c>
      <c r="F26" s="62">
        <v>340</v>
      </c>
      <c r="G26" s="60">
        <f t="shared" si="2"/>
        <v>213.4739750109876</v>
      </c>
      <c r="H26" s="60" t="e">
        <f t="shared" si="3"/>
        <v>#DIV/0!</v>
      </c>
    </row>
    <row r="27" spans="2:8" ht="25">
      <c r="B27" s="88" t="s">
        <v>83</v>
      </c>
      <c r="C27" s="61">
        <v>180065.2</v>
      </c>
      <c r="D27" s="61">
        <v>192014</v>
      </c>
      <c r="E27" s="63">
        <v>192014</v>
      </c>
      <c r="F27" s="62">
        <v>173804.12</v>
      </c>
      <c r="G27" s="60">
        <f t="shared" si="2"/>
        <v>96.522881711735522</v>
      </c>
      <c r="H27" s="60">
        <f t="shared" si="3"/>
        <v>90.516379014030221</v>
      </c>
    </row>
    <row r="28" spans="2:8" ht="37.5">
      <c r="B28" s="88" t="s">
        <v>250</v>
      </c>
      <c r="C28" s="61">
        <v>28181.79</v>
      </c>
      <c r="D28" s="61">
        <v>62949</v>
      </c>
      <c r="E28" s="63">
        <v>62949</v>
      </c>
      <c r="F28" s="62">
        <v>24599.9</v>
      </c>
      <c r="G28" s="60">
        <f t="shared" si="2"/>
        <v>87.290055031990519</v>
      </c>
      <c r="H28" s="60">
        <f t="shared" si="3"/>
        <v>39.079095775945611</v>
      </c>
    </row>
    <row r="29" spans="2:8">
      <c r="B29" s="15" t="s">
        <v>84</v>
      </c>
      <c r="C29" s="61">
        <f>C30</f>
        <v>41129.519999999997</v>
      </c>
      <c r="D29" s="61">
        <f t="shared" ref="D29:F30" si="12">D30</f>
        <v>69283</v>
      </c>
      <c r="E29" s="61">
        <f t="shared" si="12"/>
        <v>69283</v>
      </c>
      <c r="F29" s="61">
        <f t="shared" si="12"/>
        <v>34803.56</v>
      </c>
      <c r="G29" s="60">
        <f t="shared" si="2"/>
        <v>84.619416905424615</v>
      </c>
      <c r="H29" s="60">
        <f t="shared" si="3"/>
        <v>50.233910194419984</v>
      </c>
    </row>
    <row r="30" spans="2:8">
      <c r="B30" s="88" t="s">
        <v>88</v>
      </c>
      <c r="C30" s="61">
        <f>C31</f>
        <v>41129.519999999997</v>
      </c>
      <c r="D30" s="61">
        <f t="shared" si="12"/>
        <v>69283</v>
      </c>
      <c r="E30" s="61">
        <f t="shared" si="12"/>
        <v>69283</v>
      </c>
      <c r="F30" s="61">
        <f t="shared" si="12"/>
        <v>34803.56</v>
      </c>
      <c r="G30" s="60">
        <f t="shared" si="2"/>
        <v>84.619416905424615</v>
      </c>
      <c r="H30" s="60">
        <f t="shared" si="3"/>
        <v>50.233910194419984</v>
      </c>
    </row>
    <row r="31" spans="2:8">
      <c r="B31" s="88" t="s">
        <v>85</v>
      </c>
      <c r="C31" s="61">
        <v>41129.519999999997</v>
      </c>
      <c r="D31" s="61">
        <v>69283</v>
      </c>
      <c r="E31" s="63">
        <v>69283</v>
      </c>
      <c r="F31" s="62">
        <v>34803.56</v>
      </c>
      <c r="G31" s="60">
        <f t="shared" si="2"/>
        <v>84.619416905424615</v>
      </c>
      <c r="H31" s="60">
        <f t="shared" si="3"/>
        <v>50.233910194419984</v>
      </c>
    </row>
    <row r="32" spans="2:8">
      <c r="B32" s="15" t="s">
        <v>86</v>
      </c>
      <c r="C32" s="61">
        <f>C33</f>
        <v>0</v>
      </c>
      <c r="D32" s="61">
        <f t="shared" ref="D32:F32" si="13">D33</f>
        <v>0</v>
      </c>
      <c r="E32" s="61">
        <f t="shared" si="13"/>
        <v>0</v>
      </c>
      <c r="F32" s="61">
        <f t="shared" si="13"/>
        <v>127.2</v>
      </c>
      <c r="G32" s="60" t="e">
        <f t="shared" si="2"/>
        <v>#DIV/0!</v>
      </c>
      <c r="H32" s="60" t="e">
        <f t="shared" si="3"/>
        <v>#DIV/0!</v>
      </c>
    </row>
    <row r="33" spans="2:8" ht="25">
      <c r="B33" s="88" t="s">
        <v>251</v>
      </c>
      <c r="C33" s="61">
        <f>C34</f>
        <v>0</v>
      </c>
      <c r="D33" s="61">
        <f t="shared" ref="D33:F33" si="14">D34</f>
        <v>0</v>
      </c>
      <c r="E33" s="61">
        <f t="shared" si="14"/>
        <v>0</v>
      </c>
      <c r="F33" s="61">
        <f t="shared" si="14"/>
        <v>127.2</v>
      </c>
      <c r="G33" s="60" t="e">
        <f t="shared" si="2"/>
        <v>#DIV/0!</v>
      </c>
      <c r="H33" s="60" t="e">
        <f t="shared" si="3"/>
        <v>#DIV/0!</v>
      </c>
    </row>
    <row r="34" spans="2:8">
      <c r="B34" s="88" t="s">
        <v>87</v>
      </c>
      <c r="C34" s="61">
        <v>0</v>
      </c>
      <c r="D34" s="61">
        <v>0</v>
      </c>
      <c r="E34" s="63">
        <v>0</v>
      </c>
      <c r="F34" s="62">
        <v>127.2</v>
      </c>
      <c r="G34" s="60" t="e">
        <f t="shared" si="2"/>
        <v>#DIV/0!</v>
      </c>
      <c r="H34" s="60" t="e">
        <f t="shared" si="3"/>
        <v>#DIV/0!</v>
      </c>
    </row>
    <row r="35" spans="2:8" ht="15.75" customHeight="1">
      <c r="B35" s="10" t="s">
        <v>50</v>
      </c>
      <c r="C35" s="97">
        <f>C37+C93+C146+C206+C284</f>
        <v>1641005.33</v>
      </c>
      <c r="D35" s="97">
        <f t="shared" ref="D35:F35" si="15">D37+D93+D146+D206+D284</f>
        <v>3805232</v>
      </c>
      <c r="E35" s="97">
        <f t="shared" si="15"/>
        <v>3805232</v>
      </c>
      <c r="F35" s="97">
        <f t="shared" si="15"/>
        <v>1811911.3800000004</v>
      </c>
      <c r="G35" s="60">
        <f t="shared" si="2"/>
        <v>110.41471632514444</v>
      </c>
      <c r="H35" s="60">
        <f t="shared" si="3"/>
        <v>47.616318269162043</v>
      </c>
    </row>
    <row r="36" spans="2:8" ht="15.75" customHeight="1">
      <c r="B36" s="10" t="s">
        <v>19</v>
      </c>
      <c r="C36" s="61"/>
      <c r="D36" s="61"/>
      <c r="E36" s="61"/>
      <c r="F36" s="62"/>
      <c r="G36" s="60"/>
      <c r="H36" s="60"/>
    </row>
    <row r="37" spans="2:8">
      <c r="B37" s="96" t="s">
        <v>20</v>
      </c>
      <c r="C37" s="97">
        <f>C38+C80</f>
        <v>1158712.23</v>
      </c>
      <c r="D37" s="97">
        <f>D38+D80</f>
        <v>2763951</v>
      </c>
      <c r="E37" s="97">
        <f>E38+E80</f>
        <v>2763951</v>
      </c>
      <c r="F37" s="97">
        <f>F38+F80</f>
        <v>1318289.6700000002</v>
      </c>
      <c r="G37" s="61">
        <f>F37/C37*100</f>
        <v>113.77196476125917</v>
      </c>
      <c r="H37" s="60">
        <f>F37/E37*100</f>
        <v>47.695840845224829</v>
      </c>
    </row>
    <row r="38" spans="2:8">
      <c r="B38" s="89" t="s">
        <v>158</v>
      </c>
      <c r="C38" s="61">
        <f>C39+C47+C76</f>
        <v>1145410.1599999999</v>
      </c>
      <c r="D38" s="61">
        <f t="shared" ref="D38:F38" si="16">D39+D47+D76</f>
        <v>2749978</v>
      </c>
      <c r="E38" s="61">
        <f t="shared" si="16"/>
        <v>2749978</v>
      </c>
      <c r="F38" s="61">
        <f t="shared" si="16"/>
        <v>1318289.6700000002</v>
      </c>
      <c r="G38" s="61">
        <f t="shared" ref="G38:G91" si="17">F38/C38*100</f>
        <v>115.09324048601073</v>
      </c>
      <c r="H38" s="60">
        <f t="shared" ref="H38:H91" si="18">F38/E38*100</f>
        <v>47.938189687335687</v>
      </c>
    </row>
    <row r="39" spans="2:8">
      <c r="B39" s="89" t="s">
        <v>109</v>
      </c>
      <c r="C39" s="61">
        <f>C40+C42+C44</f>
        <v>1023481.5900000001</v>
      </c>
      <c r="D39" s="61">
        <f t="shared" ref="D39:F39" si="19">D40+D42+D44</f>
        <v>2475746</v>
      </c>
      <c r="E39" s="61">
        <f t="shared" si="19"/>
        <v>2475746</v>
      </c>
      <c r="F39" s="61">
        <f t="shared" si="19"/>
        <v>1205390.6000000001</v>
      </c>
      <c r="G39" s="61">
        <f t="shared" si="17"/>
        <v>117.773549790964</v>
      </c>
      <c r="H39" s="60">
        <f t="shared" si="18"/>
        <v>48.687975260790083</v>
      </c>
    </row>
    <row r="40" spans="2:8">
      <c r="B40" s="89" t="s">
        <v>252</v>
      </c>
      <c r="C40" s="61">
        <f>C41</f>
        <v>860734.09</v>
      </c>
      <c r="D40" s="61">
        <f t="shared" ref="D40:F40" si="20">D41</f>
        <v>2130122</v>
      </c>
      <c r="E40" s="61">
        <f t="shared" si="20"/>
        <v>2130122</v>
      </c>
      <c r="F40" s="61">
        <f t="shared" si="20"/>
        <v>1012641.01</v>
      </c>
      <c r="G40" s="61">
        <f t="shared" si="17"/>
        <v>117.64853068617278</v>
      </c>
      <c r="H40" s="60">
        <f t="shared" si="18"/>
        <v>47.539108558101368</v>
      </c>
    </row>
    <row r="41" spans="2:8">
      <c r="B41" s="87" t="s">
        <v>105</v>
      </c>
      <c r="C41" s="61">
        <v>860734.09</v>
      </c>
      <c r="D41" s="61">
        <v>2130122</v>
      </c>
      <c r="E41" s="61">
        <v>2130122</v>
      </c>
      <c r="F41" s="62">
        <v>1012641.01</v>
      </c>
      <c r="G41" s="61">
        <f t="shared" si="17"/>
        <v>117.64853068617278</v>
      </c>
      <c r="H41" s="60">
        <f t="shared" si="18"/>
        <v>47.539108558101368</v>
      </c>
    </row>
    <row r="42" spans="2:8">
      <c r="B42" s="87" t="s">
        <v>110</v>
      </c>
      <c r="C42" s="61">
        <f>C43</f>
        <v>21672.799999999999</v>
      </c>
      <c r="D42" s="61">
        <f t="shared" ref="D42:F42" si="21">D43</f>
        <v>43523</v>
      </c>
      <c r="E42" s="61">
        <f t="shared" si="21"/>
        <v>43523</v>
      </c>
      <c r="F42" s="61">
        <f t="shared" si="21"/>
        <v>26430</v>
      </c>
      <c r="G42" s="61">
        <f t="shared" si="17"/>
        <v>121.95009412720093</v>
      </c>
      <c r="H42" s="60">
        <f t="shared" si="18"/>
        <v>60.726512418721136</v>
      </c>
    </row>
    <row r="43" spans="2:8">
      <c r="B43" s="87" t="s">
        <v>106</v>
      </c>
      <c r="C43" s="61">
        <v>21672.799999999999</v>
      </c>
      <c r="D43" s="61">
        <v>43523</v>
      </c>
      <c r="E43" s="61">
        <v>43523</v>
      </c>
      <c r="F43" s="62">
        <v>26430</v>
      </c>
      <c r="G43" s="61">
        <f t="shared" si="17"/>
        <v>121.95009412720093</v>
      </c>
      <c r="H43" s="60">
        <f t="shared" si="18"/>
        <v>60.726512418721136</v>
      </c>
    </row>
    <row r="44" spans="2:8">
      <c r="B44" s="87" t="s">
        <v>111</v>
      </c>
      <c r="C44" s="61">
        <f>C45+C46</f>
        <v>141074.70000000001</v>
      </c>
      <c r="D44" s="61">
        <f t="shared" ref="D44:F44" si="22">D45+D46</f>
        <v>302101</v>
      </c>
      <c r="E44" s="61">
        <f t="shared" si="22"/>
        <v>302101</v>
      </c>
      <c r="F44" s="61">
        <f t="shared" si="22"/>
        <v>166319.59</v>
      </c>
      <c r="G44" s="61">
        <f t="shared" si="17"/>
        <v>117.89469692297767</v>
      </c>
      <c r="H44" s="60">
        <f t="shared" si="18"/>
        <v>55.054299720954248</v>
      </c>
    </row>
    <row r="45" spans="2:8">
      <c r="B45" s="87" t="s">
        <v>107</v>
      </c>
      <c r="C45" s="61">
        <v>141074.70000000001</v>
      </c>
      <c r="D45" s="61">
        <v>301838</v>
      </c>
      <c r="E45" s="61">
        <v>301838</v>
      </c>
      <c r="F45" s="62">
        <v>165605.38</v>
      </c>
      <c r="G45" s="61">
        <f t="shared" si="17"/>
        <v>117.38843322013088</v>
      </c>
      <c r="H45" s="60">
        <f t="shared" si="18"/>
        <v>54.86564978564661</v>
      </c>
    </row>
    <row r="46" spans="2:8">
      <c r="B46" s="87" t="s">
        <v>108</v>
      </c>
      <c r="C46" s="61">
        <v>0</v>
      </c>
      <c r="D46" s="61">
        <v>263</v>
      </c>
      <c r="E46" s="61">
        <v>263</v>
      </c>
      <c r="F46" s="62">
        <v>714.21</v>
      </c>
      <c r="G46" s="61" t="e">
        <f t="shared" si="17"/>
        <v>#DIV/0!</v>
      </c>
      <c r="H46" s="60">
        <f t="shared" si="18"/>
        <v>271.5627376425856</v>
      </c>
    </row>
    <row r="47" spans="2:8">
      <c r="B47" s="87" t="s">
        <v>112</v>
      </c>
      <c r="C47" s="61">
        <f>C48+C52+C58+C68+C70</f>
        <v>121768.65</v>
      </c>
      <c r="D47" s="61">
        <f t="shared" ref="D47:F47" si="23">D48+D52+D58+D68+D70</f>
        <v>267228</v>
      </c>
      <c r="E47" s="61">
        <f t="shared" si="23"/>
        <v>267228</v>
      </c>
      <c r="F47" s="61">
        <f t="shared" si="23"/>
        <v>95198.760000000009</v>
      </c>
      <c r="G47" s="61">
        <f t="shared" si="17"/>
        <v>78.180024168782367</v>
      </c>
      <c r="H47" s="60">
        <f t="shared" si="18"/>
        <v>35.624545332075982</v>
      </c>
    </row>
    <row r="48" spans="2:8">
      <c r="B48" s="87" t="s">
        <v>113</v>
      </c>
      <c r="C48" s="61">
        <f>C49+C50+C51</f>
        <v>20368.800000000003</v>
      </c>
      <c r="D48" s="61">
        <f t="shared" ref="D48:F48" si="24">D49+D50+D51</f>
        <v>53067</v>
      </c>
      <c r="E48" s="61">
        <f t="shared" si="24"/>
        <v>53067</v>
      </c>
      <c r="F48" s="61">
        <f t="shared" si="24"/>
        <v>19783.79</v>
      </c>
      <c r="G48" s="61">
        <f t="shared" si="17"/>
        <v>97.127911315345031</v>
      </c>
      <c r="H48" s="60">
        <f t="shared" si="18"/>
        <v>37.280777130796913</v>
      </c>
    </row>
    <row r="49" spans="2:8">
      <c r="B49" s="87" t="s">
        <v>114</v>
      </c>
      <c r="C49" s="61">
        <v>2598.59</v>
      </c>
      <c r="D49" s="61">
        <v>8000</v>
      </c>
      <c r="E49" s="61">
        <v>8000</v>
      </c>
      <c r="F49" s="62">
        <v>0</v>
      </c>
      <c r="G49" s="61">
        <f t="shared" si="17"/>
        <v>0</v>
      </c>
      <c r="H49" s="60">
        <f t="shared" si="18"/>
        <v>0</v>
      </c>
    </row>
    <row r="50" spans="2:8">
      <c r="B50" s="87" t="s">
        <v>115</v>
      </c>
      <c r="C50" s="61">
        <v>15786.74</v>
      </c>
      <c r="D50" s="61">
        <v>39067</v>
      </c>
      <c r="E50" s="61">
        <v>39067</v>
      </c>
      <c r="F50" s="62">
        <v>19560.05</v>
      </c>
      <c r="G50" s="61">
        <f t="shared" si="17"/>
        <v>123.90176819279979</v>
      </c>
      <c r="H50" s="60">
        <f t="shared" si="18"/>
        <v>50.0679601709883</v>
      </c>
    </row>
    <row r="51" spans="2:8">
      <c r="B51" s="87" t="s">
        <v>116</v>
      </c>
      <c r="C51" s="61">
        <v>1983.47</v>
      </c>
      <c r="D51" s="61">
        <v>6000</v>
      </c>
      <c r="E51" s="61">
        <v>6000</v>
      </c>
      <c r="F51" s="62">
        <v>223.74</v>
      </c>
      <c r="G51" s="61">
        <f t="shared" si="17"/>
        <v>11.280231110125186</v>
      </c>
      <c r="H51" s="60">
        <f t="shared" si="18"/>
        <v>3.7290000000000005</v>
      </c>
    </row>
    <row r="52" spans="2:8">
      <c r="B52" s="87" t="s">
        <v>117</v>
      </c>
      <c r="C52" s="61">
        <f>C53+C54+C55+C56+C57</f>
        <v>75594.61</v>
      </c>
      <c r="D52" s="61">
        <f t="shared" ref="D52:F52" si="25">D53+D54+D55+D56+D57</f>
        <v>128100</v>
      </c>
      <c r="E52" s="61">
        <f t="shared" si="25"/>
        <v>128100</v>
      </c>
      <c r="F52" s="61">
        <f t="shared" si="25"/>
        <v>29326.38</v>
      </c>
      <c r="G52" s="61">
        <f t="shared" si="17"/>
        <v>38.79427382454913</v>
      </c>
      <c r="H52" s="60">
        <f t="shared" si="18"/>
        <v>22.893348946135834</v>
      </c>
    </row>
    <row r="53" spans="2:8">
      <c r="B53" s="87" t="s">
        <v>118</v>
      </c>
      <c r="C53" s="61">
        <v>4690.2</v>
      </c>
      <c r="D53" s="61">
        <v>11000</v>
      </c>
      <c r="E53" s="61">
        <v>11000</v>
      </c>
      <c r="F53" s="62">
        <v>5895.13</v>
      </c>
      <c r="G53" s="61">
        <f t="shared" si="17"/>
        <v>125.6903756769434</v>
      </c>
      <c r="H53" s="60">
        <f t="shared" si="18"/>
        <v>53.592090909090906</v>
      </c>
    </row>
    <row r="54" spans="2:8">
      <c r="B54" s="87" t="s">
        <v>119</v>
      </c>
      <c r="C54" s="61">
        <v>0</v>
      </c>
      <c r="D54" s="61">
        <v>5500</v>
      </c>
      <c r="E54" s="61">
        <v>5500</v>
      </c>
      <c r="F54" s="62">
        <v>0</v>
      </c>
      <c r="G54" s="61" t="e">
        <f t="shared" si="17"/>
        <v>#DIV/0!</v>
      </c>
      <c r="H54" s="60">
        <f t="shared" si="18"/>
        <v>0</v>
      </c>
    </row>
    <row r="55" spans="2:8">
      <c r="B55" s="87" t="s">
        <v>120</v>
      </c>
      <c r="C55" s="61">
        <v>68232.820000000007</v>
      </c>
      <c r="D55" s="61">
        <v>105000</v>
      </c>
      <c r="E55" s="61">
        <v>105000</v>
      </c>
      <c r="F55" s="62">
        <v>22338.84</v>
      </c>
      <c r="G55" s="61">
        <f t="shared" si="17"/>
        <v>32.739142248554288</v>
      </c>
      <c r="H55" s="60">
        <f t="shared" si="18"/>
        <v>21.275085714285712</v>
      </c>
    </row>
    <row r="56" spans="2:8">
      <c r="B56" s="87" t="s">
        <v>121</v>
      </c>
      <c r="C56" s="61">
        <v>1516.31</v>
      </c>
      <c r="D56" s="61">
        <v>2000</v>
      </c>
      <c r="E56" s="61">
        <v>2000</v>
      </c>
      <c r="F56" s="62">
        <v>944.26</v>
      </c>
      <c r="G56" s="61">
        <f t="shared" si="17"/>
        <v>62.273545646998308</v>
      </c>
      <c r="H56" s="60">
        <f t="shared" si="18"/>
        <v>47.213000000000001</v>
      </c>
    </row>
    <row r="57" spans="2:8">
      <c r="B57" s="87" t="s">
        <v>122</v>
      </c>
      <c r="C57" s="61">
        <v>1155.28</v>
      </c>
      <c r="D57" s="61">
        <v>4600</v>
      </c>
      <c r="E57" s="61">
        <v>4600</v>
      </c>
      <c r="F57" s="62">
        <v>148.15</v>
      </c>
      <c r="G57" s="61">
        <f t="shared" si="17"/>
        <v>12.823731043556542</v>
      </c>
      <c r="H57" s="60">
        <f t="shared" si="18"/>
        <v>3.2206521739130438</v>
      </c>
    </row>
    <row r="58" spans="2:8">
      <c r="B58" s="87" t="s">
        <v>123</v>
      </c>
      <c r="C58" s="61">
        <f>C59+C60+C61+C62+C63+C64+C65+C66+C67</f>
        <v>22765.84</v>
      </c>
      <c r="D58" s="61">
        <f t="shared" ref="D58:F58" si="26">D59+D60+D61+D62+D63+D64+D65+D66+D67</f>
        <v>75462</v>
      </c>
      <c r="E58" s="61">
        <f t="shared" si="26"/>
        <v>75462</v>
      </c>
      <c r="F58" s="61">
        <f t="shared" si="26"/>
        <v>29137.97</v>
      </c>
      <c r="G58" s="61">
        <f t="shared" si="17"/>
        <v>127.98987430290293</v>
      </c>
      <c r="H58" s="60">
        <f t="shared" si="18"/>
        <v>38.612771991200873</v>
      </c>
    </row>
    <row r="59" spans="2:8">
      <c r="B59" s="87" t="s">
        <v>124</v>
      </c>
      <c r="C59" s="61">
        <v>1555.78</v>
      </c>
      <c r="D59" s="61">
        <v>4500</v>
      </c>
      <c r="E59" s="61">
        <v>4500</v>
      </c>
      <c r="F59" s="62">
        <v>1750.53</v>
      </c>
      <c r="G59" s="61">
        <f t="shared" si="17"/>
        <v>112.51783671213154</v>
      </c>
      <c r="H59" s="60">
        <f t="shared" si="18"/>
        <v>38.900666666666666</v>
      </c>
    </row>
    <row r="60" spans="2:8">
      <c r="B60" s="87" t="s">
        <v>125</v>
      </c>
      <c r="C60" s="61">
        <v>650.85</v>
      </c>
      <c r="D60" s="61">
        <v>7646</v>
      </c>
      <c r="E60" s="61">
        <v>7646</v>
      </c>
      <c r="F60" s="62">
        <v>7602.04</v>
      </c>
      <c r="G60" s="61">
        <f t="shared" si="17"/>
        <v>1168.0172082661136</v>
      </c>
      <c r="H60" s="60">
        <f t="shared" si="18"/>
        <v>99.425058854302904</v>
      </c>
    </row>
    <row r="61" spans="2:8">
      <c r="B61" s="87" t="s">
        <v>126</v>
      </c>
      <c r="C61" s="61">
        <v>4879.7299999999996</v>
      </c>
      <c r="D61" s="61">
        <v>18200</v>
      </c>
      <c r="E61" s="61">
        <v>18200</v>
      </c>
      <c r="F61" s="62">
        <v>0</v>
      </c>
      <c r="G61" s="61">
        <f t="shared" si="17"/>
        <v>0</v>
      </c>
      <c r="H61" s="60">
        <f t="shared" si="18"/>
        <v>0</v>
      </c>
    </row>
    <row r="62" spans="2:8">
      <c r="B62" s="87" t="s">
        <v>127</v>
      </c>
      <c r="C62" s="61">
        <v>5579.9</v>
      </c>
      <c r="D62" s="61">
        <v>13000</v>
      </c>
      <c r="E62" s="61">
        <v>13000</v>
      </c>
      <c r="F62" s="62">
        <v>6147.52</v>
      </c>
      <c r="G62" s="61">
        <f t="shared" si="17"/>
        <v>110.17258373805983</v>
      </c>
      <c r="H62" s="60">
        <f t="shared" si="18"/>
        <v>47.28861538461539</v>
      </c>
    </row>
    <row r="63" spans="2:8">
      <c r="B63" s="87" t="s">
        <v>128</v>
      </c>
      <c r="C63" s="61">
        <v>309.08</v>
      </c>
      <c r="D63" s="61">
        <v>2500</v>
      </c>
      <c r="E63" s="61">
        <v>2500</v>
      </c>
      <c r="F63" s="62">
        <v>234.4</v>
      </c>
      <c r="G63" s="61">
        <f t="shared" si="17"/>
        <v>75.837970751908898</v>
      </c>
      <c r="H63" s="60">
        <f t="shared" si="18"/>
        <v>9.3759999999999994</v>
      </c>
    </row>
    <row r="64" spans="2:8">
      <c r="B64" s="87" t="s">
        <v>129</v>
      </c>
      <c r="C64" s="61">
        <v>0</v>
      </c>
      <c r="D64" s="61">
        <v>6616</v>
      </c>
      <c r="E64" s="61">
        <v>6616</v>
      </c>
      <c r="F64" s="62">
        <v>4300.29</v>
      </c>
      <c r="G64" s="61" t="e">
        <f t="shared" si="17"/>
        <v>#DIV/0!</v>
      </c>
      <c r="H64" s="60">
        <f t="shared" si="18"/>
        <v>64.998337363966144</v>
      </c>
    </row>
    <row r="65" spans="2:8">
      <c r="B65" s="87" t="s">
        <v>130</v>
      </c>
      <c r="C65" s="61">
        <v>1501.58</v>
      </c>
      <c r="D65" s="61">
        <v>10000</v>
      </c>
      <c r="E65" s="61">
        <v>10000</v>
      </c>
      <c r="F65" s="62">
        <v>0</v>
      </c>
      <c r="G65" s="61">
        <f t="shared" si="17"/>
        <v>0</v>
      </c>
      <c r="H65" s="60">
        <f t="shared" si="18"/>
        <v>0</v>
      </c>
    </row>
    <row r="66" spans="2:8">
      <c r="B66" s="87" t="s">
        <v>131</v>
      </c>
      <c r="C66" s="61">
        <v>2064.36</v>
      </c>
      <c r="D66" s="61">
        <v>2500</v>
      </c>
      <c r="E66" s="61">
        <v>2500</v>
      </c>
      <c r="F66" s="62">
        <v>1037.93</v>
      </c>
      <c r="G66" s="61">
        <f t="shared" si="17"/>
        <v>50.27853668933713</v>
      </c>
      <c r="H66" s="60">
        <f t="shared" si="18"/>
        <v>41.517200000000003</v>
      </c>
    </row>
    <row r="67" spans="2:8">
      <c r="B67" s="87" t="s">
        <v>132</v>
      </c>
      <c r="C67" s="61">
        <v>6224.56</v>
      </c>
      <c r="D67" s="61">
        <v>10500</v>
      </c>
      <c r="E67" s="61">
        <v>10500</v>
      </c>
      <c r="F67" s="62">
        <v>8065.26</v>
      </c>
      <c r="G67" s="61">
        <f t="shared" si="17"/>
        <v>129.57156811083834</v>
      </c>
      <c r="H67" s="60">
        <f t="shared" si="18"/>
        <v>76.811999999999998</v>
      </c>
    </row>
    <row r="68" spans="2:8">
      <c r="B68" s="87" t="s">
        <v>133</v>
      </c>
      <c r="C68" s="61">
        <f>C69</f>
        <v>125.29</v>
      </c>
      <c r="D68" s="61">
        <f t="shared" ref="D68:F68" si="27">D69</f>
        <v>1000</v>
      </c>
      <c r="E68" s="61">
        <f t="shared" si="27"/>
        <v>1000</v>
      </c>
      <c r="F68" s="61">
        <f t="shared" si="27"/>
        <v>0</v>
      </c>
      <c r="G68" s="61">
        <f t="shared" si="17"/>
        <v>0</v>
      </c>
      <c r="H68" s="60">
        <f t="shared" si="18"/>
        <v>0</v>
      </c>
    </row>
    <row r="69" spans="2:8">
      <c r="B69" s="87" t="s">
        <v>134</v>
      </c>
      <c r="C69" s="61">
        <v>125.29</v>
      </c>
      <c r="D69" s="61">
        <v>1000</v>
      </c>
      <c r="E69" s="61">
        <v>1000</v>
      </c>
      <c r="F69" s="62">
        <v>0</v>
      </c>
      <c r="G69" s="61">
        <f t="shared" si="17"/>
        <v>0</v>
      </c>
      <c r="H69" s="60">
        <f t="shared" si="18"/>
        <v>0</v>
      </c>
    </row>
    <row r="70" spans="2:8">
      <c r="B70" s="87" t="s">
        <v>135</v>
      </c>
      <c r="C70" s="61">
        <f>C71+C72+C73+C74+C75</f>
        <v>2914.11</v>
      </c>
      <c r="D70" s="61">
        <f t="shared" ref="D70:F70" si="28">D71+D72+D73+D74+D75</f>
        <v>9599</v>
      </c>
      <c r="E70" s="61">
        <f t="shared" si="28"/>
        <v>9599</v>
      </c>
      <c r="F70" s="61">
        <f t="shared" si="28"/>
        <v>16950.620000000003</v>
      </c>
      <c r="G70" s="61">
        <f t="shared" si="17"/>
        <v>581.67399308879908</v>
      </c>
      <c r="H70" s="60">
        <f t="shared" si="18"/>
        <v>176.58735284925515</v>
      </c>
    </row>
    <row r="71" spans="2:8">
      <c r="B71" s="87" t="s">
        <v>137</v>
      </c>
      <c r="C71" s="61">
        <v>175.46</v>
      </c>
      <c r="D71" s="61">
        <v>0</v>
      </c>
      <c r="E71" s="61">
        <v>0</v>
      </c>
      <c r="F71" s="62">
        <v>0</v>
      </c>
      <c r="G71" s="61">
        <f t="shared" si="17"/>
        <v>0</v>
      </c>
      <c r="H71" s="60" t="e">
        <f t="shared" si="18"/>
        <v>#DIV/0!</v>
      </c>
    </row>
    <row r="72" spans="2:8">
      <c r="B72" s="87" t="s">
        <v>253</v>
      </c>
      <c r="C72" s="61">
        <v>796.34</v>
      </c>
      <c r="D72" s="61">
        <v>800</v>
      </c>
      <c r="E72" s="61">
        <v>800</v>
      </c>
      <c r="F72" s="62">
        <v>0</v>
      </c>
      <c r="G72" s="61">
        <f t="shared" si="17"/>
        <v>0</v>
      </c>
      <c r="H72" s="60">
        <f t="shared" si="18"/>
        <v>0</v>
      </c>
    </row>
    <row r="73" spans="2:8">
      <c r="B73" s="87" t="s">
        <v>138</v>
      </c>
      <c r="C73" s="61">
        <v>1353.77</v>
      </c>
      <c r="D73" s="61">
        <v>2965</v>
      </c>
      <c r="E73" s="61">
        <v>2965</v>
      </c>
      <c r="F73" s="62">
        <v>1508.85</v>
      </c>
      <c r="G73" s="61">
        <f t="shared" si="17"/>
        <v>111.45541709448428</v>
      </c>
      <c r="H73" s="60">
        <f t="shared" si="18"/>
        <v>50.888701517706572</v>
      </c>
    </row>
    <row r="74" spans="2:8">
      <c r="B74" s="87" t="s">
        <v>254</v>
      </c>
      <c r="C74" s="61">
        <v>0</v>
      </c>
      <c r="D74" s="61">
        <v>4534</v>
      </c>
      <c r="E74" s="61">
        <v>4534</v>
      </c>
      <c r="F74" s="62">
        <v>14462.7</v>
      </c>
      <c r="G74" s="61" t="e">
        <f t="shared" si="17"/>
        <v>#DIV/0!</v>
      </c>
      <c r="H74" s="60">
        <f t="shared" si="18"/>
        <v>318.9832377591531</v>
      </c>
    </row>
    <row r="75" spans="2:8">
      <c r="B75" s="87" t="s">
        <v>139</v>
      </c>
      <c r="C75" s="61">
        <v>588.54</v>
      </c>
      <c r="D75" s="61">
        <v>1300</v>
      </c>
      <c r="E75" s="61">
        <v>1300</v>
      </c>
      <c r="F75" s="62">
        <v>979.07</v>
      </c>
      <c r="G75" s="61">
        <f t="shared" si="17"/>
        <v>166.35572773303431</v>
      </c>
      <c r="H75" s="60">
        <f t="shared" si="18"/>
        <v>75.31307692307692</v>
      </c>
    </row>
    <row r="76" spans="2:8">
      <c r="B76" s="87" t="s">
        <v>140</v>
      </c>
      <c r="C76" s="61">
        <f>C77</f>
        <v>159.91999999999999</v>
      </c>
      <c r="D76" s="61">
        <f>D77</f>
        <v>7004</v>
      </c>
      <c r="E76" s="61">
        <f t="shared" ref="E76:F76" si="29">E77</f>
        <v>7004</v>
      </c>
      <c r="F76" s="61">
        <f t="shared" si="29"/>
        <v>17700.309999999998</v>
      </c>
      <c r="G76" s="61">
        <f t="shared" si="17"/>
        <v>11068.227863931965</v>
      </c>
      <c r="H76" s="60">
        <f t="shared" si="18"/>
        <v>252.71716162193027</v>
      </c>
    </row>
    <row r="77" spans="2:8">
      <c r="B77" s="87" t="s">
        <v>141</v>
      </c>
      <c r="C77" s="61">
        <f>C78+C79</f>
        <v>159.91999999999999</v>
      </c>
      <c r="D77" s="61">
        <f t="shared" ref="D77:F77" si="30">D78+D79</f>
        <v>7004</v>
      </c>
      <c r="E77" s="61">
        <f t="shared" si="30"/>
        <v>7004</v>
      </c>
      <c r="F77" s="61">
        <f t="shared" si="30"/>
        <v>17700.309999999998</v>
      </c>
      <c r="G77" s="61">
        <f t="shared" si="17"/>
        <v>11068.227863931965</v>
      </c>
      <c r="H77" s="60">
        <f t="shared" si="18"/>
        <v>252.71716162193027</v>
      </c>
    </row>
    <row r="78" spans="2:8">
      <c r="B78" s="87" t="s">
        <v>142</v>
      </c>
      <c r="C78" s="61">
        <v>151</v>
      </c>
      <c r="D78" s="61">
        <v>877</v>
      </c>
      <c r="E78" s="61">
        <v>877</v>
      </c>
      <c r="F78" s="62">
        <v>883.01</v>
      </c>
      <c r="G78" s="61">
        <f t="shared" si="17"/>
        <v>584.77483443708604</v>
      </c>
      <c r="H78" s="60">
        <f t="shared" si="18"/>
        <v>100.68529076396808</v>
      </c>
    </row>
    <row r="79" spans="2:8">
      <c r="B79" s="87" t="s">
        <v>143</v>
      </c>
      <c r="C79" s="61">
        <v>8.92</v>
      </c>
      <c r="D79" s="61">
        <v>6127</v>
      </c>
      <c r="E79" s="61">
        <v>6127</v>
      </c>
      <c r="F79" s="62">
        <v>16817.3</v>
      </c>
      <c r="G79" s="61">
        <f t="shared" si="17"/>
        <v>188534.75336322869</v>
      </c>
      <c r="H79" s="60">
        <f t="shared" si="18"/>
        <v>274.47853762036885</v>
      </c>
    </row>
    <row r="80" spans="2:8">
      <c r="B80" s="87" t="s">
        <v>146</v>
      </c>
      <c r="C80" s="61">
        <f>C81+C84</f>
        <v>13302.069999999998</v>
      </c>
      <c r="D80" s="61">
        <f t="shared" ref="D80:F80" si="31">D81+D84</f>
        <v>13973</v>
      </c>
      <c r="E80" s="61">
        <f t="shared" si="31"/>
        <v>13973</v>
      </c>
      <c r="F80" s="61">
        <f t="shared" si="31"/>
        <v>0</v>
      </c>
      <c r="G80" s="61">
        <f t="shared" si="17"/>
        <v>0</v>
      </c>
      <c r="H80" s="60">
        <f t="shared" si="18"/>
        <v>0</v>
      </c>
    </row>
    <row r="81" spans="2:11">
      <c r="B81" s="87" t="s">
        <v>147</v>
      </c>
      <c r="C81" s="61">
        <f>C82</f>
        <v>368.46</v>
      </c>
      <c r="D81" s="61">
        <f t="shared" ref="D81:F82" si="32">D82</f>
        <v>4128</v>
      </c>
      <c r="E81" s="61">
        <f t="shared" si="32"/>
        <v>4128</v>
      </c>
      <c r="F81" s="61">
        <f t="shared" si="32"/>
        <v>0</v>
      </c>
      <c r="G81" s="61">
        <f t="shared" si="17"/>
        <v>0</v>
      </c>
      <c r="H81" s="60">
        <f t="shared" si="18"/>
        <v>0</v>
      </c>
    </row>
    <row r="82" spans="2:11">
      <c r="B82" s="87" t="s">
        <v>255</v>
      </c>
      <c r="C82" s="61">
        <f>C83</f>
        <v>368.46</v>
      </c>
      <c r="D82" s="61">
        <f t="shared" si="32"/>
        <v>4128</v>
      </c>
      <c r="E82" s="61">
        <f t="shared" si="32"/>
        <v>4128</v>
      </c>
      <c r="F82" s="61">
        <f t="shared" si="32"/>
        <v>0</v>
      </c>
      <c r="G82" s="61">
        <f t="shared" si="17"/>
        <v>0</v>
      </c>
      <c r="H82" s="60">
        <f t="shared" si="18"/>
        <v>0</v>
      </c>
    </row>
    <row r="83" spans="2:11">
      <c r="B83" s="87" t="s">
        <v>148</v>
      </c>
      <c r="C83" s="61">
        <v>368.46</v>
      </c>
      <c r="D83" s="61">
        <v>4128</v>
      </c>
      <c r="E83" s="61">
        <v>4128</v>
      </c>
      <c r="F83" s="62">
        <v>0</v>
      </c>
      <c r="G83" s="61">
        <f t="shared" si="17"/>
        <v>0</v>
      </c>
      <c r="H83" s="60">
        <f t="shared" si="18"/>
        <v>0</v>
      </c>
    </row>
    <row r="84" spans="2:11">
      <c r="B84" s="87" t="s">
        <v>149</v>
      </c>
      <c r="C84" s="61">
        <f>C90+C88+C85</f>
        <v>12933.609999999999</v>
      </c>
      <c r="D84" s="61">
        <f>D90+D88+D85</f>
        <v>9845</v>
      </c>
      <c r="E84" s="61">
        <f>E90+E88+E85</f>
        <v>9845</v>
      </c>
      <c r="F84" s="61">
        <f>F90+F88+F85</f>
        <v>0</v>
      </c>
      <c r="G84" s="61">
        <f t="shared" si="17"/>
        <v>0</v>
      </c>
      <c r="H84" s="60">
        <f t="shared" si="18"/>
        <v>0</v>
      </c>
    </row>
    <row r="85" spans="2:11">
      <c r="B85" s="87" t="s">
        <v>150</v>
      </c>
      <c r="C85" s="61">
        <f>C86+C87</f>
        <v>12571.279999999999</v>
      </c>
      <c r="D85" s="61">
        <f t="shared" ref="D85:F85" si="33">D86+D87</f>
        <v>6500</v>
      </c>
      <c r="E85" s="61">
        <f t="shared" si="33"/>
        <v>6500</v>
      </c>
      <c r="F85" s="61">
        <f t="shared" si="33"/>
        <v>0</v>
      </c>
      <c r="G85" s="61">
        <f t="shared" si="17"/>
        <v>0</v>
      </c>
      <c r="H85" s="60">
        <f t="shared" si="18"/>
        <v>0</v>
      </c>
    </row>
    <row r="86" spans="2:11">
      <c r="B86" s="87" t="s">
        <v>151</v>
      </c>
      <c r="C86" s="61">
        <v>8711.1299999999992</v>
      </c>
      <c r="D86" s="61">
        <v>3000</v>
      </c>
      <c r="E86" s="61">
        <v>3000</v>
      </c>
      <c r="F86" s="62">
        <v>0</v>
      </c>
      <c r="G86" s="61">
        <f t="shared" si="17"/>
        <v>0</v>
      </c>
      <c r="H86" s="60">
        <f t="shared" si="18"/>
        <v>0</v>
      </c>
    </row>
    <row r="87" spans="2:11">
      <c r="B87" s="87" t="s">
        <v>153</v>
      </c>
      <c r="C87" s="61">
        <v>3860.15</v>
      </c>
      <c r="D87" s="61">
        <v>3500</v>
      </c>
      <c r="E87" s="61">
        <v>3500</v>
      </c>
      <c r="F87" s="62">
        <v>0</v>
      </c>
      <c r="G87" s="61">
        <f t="shared" si="17"/>
        <v>0</v>
      </c>
      <c r="H87" s="60">
        <f t="shared" si="18"/>
        <v>0</v>
      </c>
    </row>
    <row r="88" spans="2:11">
      <c r="B88" s="87" t="s">
        <v>154</v>
      </c>
      <c r="C88" s="61">
        <f>C89</f>
        <v>362.33</v>
      </c>
      <c r="D88" s="61">
        <f t="shared" ref="D88:F88" si="34">D89</f>
        <v>925</v>
      </c>
      <c r="E88" s="61">
        <f t="shared" si="34"/>
        <v>925</v>
      </c>
      <c r="F88" s="61">
        <f t="shared" si="34"/>
        <v>0</v>
      </c>
      <c r="G88" s="61">
        <f t="shared" si="17"/>
        <v>0</v>
      </c>
      <c r="H88" s="60">
        <f t="shared" si="18"/>
        <v>0</v>
      </c>
    </row>
    <row r="89" spans="2:11">
      <c r="B89" s="87" t="s">
        <v>155</v>
      </c>
      <c r="C89" s="61">
        <v>362.33</v>
      </c>
      <c r="D89" s="61">
        <v>925</v>
      </c>
      <c r="E89" s="61">
        <v>925</v>
      </c>
      <c r="F89" s="62">
        <v>0</v>
      </c>
      <c r="G89" s="61">
        <f t="shared" si="17"/>
        <v>0</v>
      </c>
      <c r="H89" s="60">
        <f t="shared" si="18"/>
        <v>0</v>
      </c>
    </row>
    <row r="90" spans="2:11">
      <c r="B90" s="87" t="s">
        <v>156</v>
      </c>
      <c r="C90" s="61">
        <f>C91</f>
        <v>0</v>
      </c>
      <c r="D90" s="61">
        <f t="shared" ref="D90:F90" si="35">D91</f>
        <v>2420</v>
      </c>
      <c r="E90" s="61">
        <f t="shared" si="35"/>
        <v>2420</v>
      </c>
      <c r="F90" s="61">
        <f t="shared" si="35"/>
        <v>0</v>
      </c>
      <c r="G90" s="61" t="e">
        <f t="shared" si="17"/>
        <v>#DIV/0!</v>
      </c>
      <c r="H90" s="60">
        <f t="shared" si="18"/>
        <v>0</v>
      </c>
    </row>
    <row r="91" spans="2:11">
      <c r="B91" s="87" t="s">
        <v>157</v>
      </c>
      <c r="C91" s="61">
        <v>0</v>
      </c>
      <c r="D91" s="61">
        <v>2420</v>
      </c>
      <c r="E91" s="61">
        <v>2420</v>
      </c>
      <c r="F91" s="62">
        <v>0</v>
      </c>
      <c r="G91" s="61" t="e">
        <f t="shared" si="17"/>
        <v>#DIV/0!</v>
      </c>
      <c r="H91" s="60">
        <f t="shared" si="18"/>
        <v>0</v>
      </c>
    </row>
    <row r="92" spans="2:11">
      <c r="B92" s="10" t="s">
        <v>21</v>
      </c>
      <c r="C92" s="97"/>
      <c r="D92" s="97"/>
      <c r="E92" s="98"/>
      <c r="F92" s="99"/>
      <c r="G92" s="61"/>
      <c r="H92" s="60"/>
    </row>
    <row r="93" spans="2:11">
      <c r="B93" s="100" t="s">
        <v>22</v>
      </c>
      <c r="C93" s="97">
        <f>C94+C136</f>
        <v>105247.88</v>
      </c>
      <c r="D93" s="97">
        <f>D94+D136</f>
        <v>266000</v>
      </c>
      <c r="E93" s="97">
        <f>E94+E136</f>
        <v>266000</v>
      </c>
      <c r="F93" s="97">
        <f>F94+F136</f>
        <v>94259.55</v>
      </c>
      <c r="G93" s="61">
        <f t="shared" ref="G93:G156" si="36">F93/C93*100</f>
        <v>89.559571176160503</v>
      </c>
      <c r="H93" s="60">
        <f t="shared" ref="H93:H156" si="37">F93/E93*100</f>
        <v>35.435921052631578</v>
      </c>
    </row>
    <row r="94" spans="2:11">
      <c r="B94" s="89" t="s">
        <v>158</v>
      </c>
      <c r="C94" s="61">
        <f>C95+C102+C129+C133</f>
        <v>100508.20000000001</v>
      </c>
      <c r="D94" s="61">
        <f t="shared" ref="D94:F94" si="38">D95+D102+D129+D133</f>
        <v>258037</v>
      </c>
      <c r="E94" s="61">
        <f t="shared" si="38"/>
        <v>258037</v>
      </c>
      <c r="F94" s="61">
        <f t="shared" si="38"/>
        <v>86183.82</v>
      </c>
      <c r="G94" s="61">
        <f t="shared" si="36"/>
        <v>85.748048417940026</v>
      </c>
      <c r="H94" s="60">
        <f t="shared" si="37"/>
        <v>33.399791502768984</v>
      </c>
    </row>
    <row r="95" spans="2:11" ht="15" customHeight="1">
      <c r="B95" s="89" t="s">
        <v>109</v>
      </c>
      <c r="C95" s="61">
        <f>C96+C98+C100</f>
        <v>18827.97</v>
      </c>
      <c r="D95" s="61">
        <f t="shared" ref="D95" si="39">D96+D98+D100</f>
        <v>69812</v>
      </c>
      <c r="E95" s="61">
        <f t="shared" ref="E95" si="40">E96+E98+E100</f>
        <v>69812</v>
      </c>
      <c r="F95" s="61">
        <f t="shared" ref="F95" si="41">F96+F98+F100</f>
        <v>15356.99</v>
      </c>
      <c r="G95" s="61">
        <f t="shared" si="36"/>
        <v>81.564767736511158</v>
      </c>
      <c r="H95" s="60">
        <f t="shared" si="37"/>
        <v>21.997636509482611</v>
      </c>
      <c r="I95" s="38"/>
      <c r="J95" s="38"/>
      <c r="K95" s="38"/>
    </row>
    <row r="96" spans="2:11">
      <c r="B96" s="89" t="s">
        <v>252</v>
      </c>
      <c r="C96" s="61">
        <f>C97</f>
        <v>16191.98</v>
      </c>
      <c r="D96" s="61">
        <f t="shared" ref="D96" si="42">D97</f>
        <v>53089</v>
      </c>
      <c r="E96" s="61">
        <f t="shared" ref="E96" si="43">E97</f>
        <v>53089</v>
      </c>
      <c r="F96" s="61">
        <f t="shared" ref="F96" si="44">F97</f>
        <v>12478.48</v>
      </c>
      <c r="G96" s="61">
        <f t="shared" si="36"/>
        <v>77.065806652429174</v>
      </c>
      <c r="H96" s="60">
        <f t="shared" si="37"/>
        <v>23.504831509352218</v>
      </c>
      <c r="I96" s="38"/>
      <c r="J96" s="38"/>
      <c r="K96" s="38"/>
    </row>
    <row r="97" spans="2:11">
      <c r="B97" s="87" t="s">
        <v>105</v>
      </c>
      <c r="C97" s="61">
        <v>16191.98</v>
      </c>
      <c r="D97" s="61">
        <v>53089</v>
      </c>
      <c r="E97" s="61">
        <v>53089</v>
      </c>
      <c r="F97" s="62">
        <v>12478.48</v>
      </c>
      <c r="G97" s="61">
        <f t="shared" si="36"/>
        <v>77.065806652429174</v>
      </c>
      <c r="H97" s="60">
        <f t="shared" si="37"/>
        <v>23.504831509352218</v>
      </c>
      <c r="I97" s="38"/>
      <c r="J97" s="38"/>
      <c r="K97" s="38"/>
    </row>
    <row r="98" spans="2:11">
      <c r="B98" s="87" t="s">
        <v>110</v>
      </c>
      <c r="C98" s="61">
        <f>C99</f>
        <v>0</v>
      </c>
      <c r="D98" s="61">
        <f t="shared" ref="D98" si="45">D99</f>
        <v>7963</v>
      </c>
      <c r="E98" s="61">
        <f t="shared" ref="E98" si="46">E99</f>
        <v>7963</v>
      </c>
      <c r="F98" s="61">
        <f t="shared" ref="F98" si="47">F99</f>
        <v>818.85</v>
      </c>
      <c r="G98" s="61" t="e">
        <f t="shared" si="36"/>
        <v>#DIV/0!</v>
      </c>
      <c r="H98" s="60">
        <f t="shared" si="37"/>
        <v>10.283184729373351</v>
      </c>
    </row>
    <row r="99" spans="2:11">
      <c r="B99" s="87" t="s">
        <v>106</v>
      </c>
      <c r="C99" s="61">
        <v>0</v>
      </c>
      <c r="D99" s="61">
        <v>7963</v>
      </c>
      <c r="E99" s="61">
        <v>7963</v>
      </c>
      <c r="F99" s="62">
        <v>818.85</v>
      </c>
      <c r="G99" s="61" t="e">
        <f t="shared" si="36"/>
        <v>#DIV/0!</v>
      </c>
      <c r="H99" s="60">
        <f t="shared" si="37"/>
        <v>10.283184729373351</v>
      </c>
    </row>
    <row r="100" spans="2:11">
      <c r="B100" s="87" t="s">
        <v>111</v>
      </c>
      <c r="C100" s="61">
        <f>C101</f>
        <v>2635.99</v>
      </c>
      <c r="D100" s="61">
        <f t="shared" ref="D100:F100" si="48">D101</f>
        <v>8760</v>
      </c>
      <c r="E100" s="61">
        <f t="shared" si="48"/>
        <v>8760</v>
      </c>
      <c r="F100" s="61">
        <f t="shared" si="48"/>
        <v>2059.66</v>
      </c>
      <c r="G100" s="61">
        <f t="shared" si="36"/>
        <v>78.136108255342393</v>
      </c>
      <c r="H100" s="60">
        <f t="shared" si="37"/>
        <v>23.512100456621003</v>
      </c>
    </row>
    <row r="101" spans="2:11">
      <c r="B101" s="87" t="s">
        <v>107</v>
      </c>
      <c r="C101" s="61">
        <v>2635.99</v>
      </c>
      <c r="D101" s="61">
        <v>8760</v>
      </c>
      <c r="E101" s="61">
        <v>8760</v>
      </c>
      <c r="F101" s="62">
        <v>2059.66</v>
      </c>
      <c r="G101" s="61">
        <f t="shared" si="36"/>
        <v>78.136108255342393</v>
      </c>
      <c r="H101" s="60">
        <f t="shared" si="37"/>
        <v>23.512100456621003</v>
      </c>
    </row>
    <row r="102" spans="2:11">
      <c r="B102" s="87" t="s">
        <v>112</v>
      </c>
      <c r="C102" s="61">
        <f>C103+C108+C115+C122+C124</f>
        <v>78996.180000000008</v>
      </c>
      <c r="D102" s="61">
        <f>D103+D108+D115+D122+D124</f>
        <v>180245</v>
      </c>
      <c r="E102" s="61">
        <f>E103+E108+E115+E122+E124</f>
        <v>180245</v>
      </c>
      <c r="F102" s="61">
        <f>F103+F108+F115+F122+F124</f>
        <v>66548.959999999992</v>
      </c>
      <c r="G102" s="61">
        <f t="shared" si="36"/>
        <v>84.243263408433151</v>
      </c>
      <c r="H102" s="60">
        <f t="shared" si="37"/>
        <v>36.921390329828839</v>
      </c>
    </row>
    <row r="103" spans="2:11">
      <c r="B103" s="87" t="s">
        <v>113</v>
      </c>
      <c r="C103" s="61">
        <f>C104+C105+C106+C107</f>
        <v>6514.26</v>
      </c>
      <c r="D103" s="61">
        <f t="shared" ref="D103:F103" si="49">D104+D105+D106+D107</f>
        <v>11148</v>
      </c>
      <c r="E103" s="61">
        <f t="shared" si="49"/>
        <v>11148</v>
      </c>
      <c r="F103" s="61">
        <f t="shared" si="49"/>
        <v>3984.81</v>
      </c>
      <c r="G103" s="61">
        <f t="shared" si="36"/>
        <v>61.170570410146354</v>
      </c>
      <c r="H103" s="60">
        <f t="shared" si="37"/>
        <v>35.744617868675995</v>
      </c>
    </row>
    <row r="104" spans="2:11">
      <c r="B104" s="87" t="s">
        <v>114</v>
      </c>
      <c r="C104" s="61">
        <v>4416.8</v>
      </c>
      <c r="D104" s="61">
        <v>9954</v>
      </c>
      <c r="E104" s="61">
        <v>9954</v>
      </c>
      <c r="F104" s="62">
        <v>3731.34</v>
      </c>
      <c r="G104" s="61">
        <f t="shared" si="36"/>
        <v>84.480619452997644</v>
      </c>
      <c r="H104" s="60">
        <f t="shared" si="37"/>
        <v>37.48583484026522</v>
      </c>
    </row>
    <row r="105" spans="2:11">
      <c r="B105" s="87" t="s">
        <v>115</v>
      </c>
      <c r="C105" s="61">
        <v>164.36</v>
      </c>
      <c r="D105" s="61">
        <v>0</v>
      </c>
      <c r="E105" s="61">
        <v>0</v>
      </c>
      <c r="F105" s="62">
        <v>31.72</v>
      </c>
      <c r="G105" s="61">
        <f t="shared" si="36"/>
        <v>19.299099537600387</v>
      </c>
      <c r="H105" s="60" t="e">
        <f t="shared" si="37"/>
        <v>#DIV/0!</v>
      </c>
    </row>
    <row r="106" spans="2:11">
      <c r="B106" s="87" t="s">
        <v>116</v>
      </c>
      <c r="C106" s="61">
        <v>1765.6</v>
      </c>
      <c r="D106" s="61">
        <v>796</v>
      </c>
      <c r="E106" s="61">
        <v>796</v>
      </c>
      <c r="F106" s="62">
        <v>116.37</v>
      </c>
      <c r="G106" s="61">
        <f t="shared" si="36"/>
        <v>6.5909605799728137</v>
      </c>
      <c r="H106" s="60">
        <f t="shared" si="37"/>
        <v>14.619346733668342</v>
      </c>
    </row>
    <row r="107" spans="2:11">
      <c r="B107" s="87" t="s">
        <v>159</v>
      </c>
      <c r="C107" s="61">
        <v>167.5</v>
      </c>
      <c r="D107" s="61">
        <v>398</v>
      </c>
      <c r="E107" s="61">
        <v>398</v>
      </c>
      <c r="F107" s="62">
        <v>105.38</v>
      </c>
      <c r="G107" s="61">
        <f t="shared" si="36"/>
        <v>62.913432835820892</v>
      </c>
      <c r="H107" s="60">
        <f t="shared" si="37"/>
        <v>26.477386934673362</v>
      </c>
    </row>
    <row r="108" spans="2:11">
      <c r="B108" s="87" t="s">
        <v>117</v>
      </c>
      <c r="C108" s="61">
        <f>C109+C110+C111+C112+C113+C114</f>
        <v>2524.0300000000002</v>
      </c>
      <c r="D108" s="61">
        <f t="shared" ref="D108:F108" si="50">D109+D110+D111+D112+D113+D114</f>
        <v>13272</v>
      </c>
      <c r="E108" s="61">
        <f t="shared" si="50"/>
        <v>13272</v>
      </c>
      <c r="F108" s="61">
        <f t="shared" si="50"/>
        <v>1999.6399999999999</v>
      </c>
      <c r="G108" s="61">
        <f t="shared" si="36"/>
        <v>79.224097970309373</v>
      </c>
      <c r="H108" s="60">
        <f t="shared" si="37"/>
        <v>15.066606389391199</v>
      </c>
    </row>
    <row r="109" spans="2:11">
      <c r="B109" s="87" t="s">
        <v>118</v>
      </c>
      <c r="C109" s="61">
        <v>27.49</v>
      </c>
      <c r="D109" s="61">
        <v>0</v>
      </c>
      <c r="E109" s="61">
        <v>0</v>
      </c>
      <c r="F109" s="62">
        <v>20.98</v>
      </c>
      <c r="G109" s="61">
        <f t="shared" si="36"/>
        <v>76.318661331393244</v>
      </c>
      <c r="H109" s="60" t="e">
        <f t="shared" si="37"/>
        <v>#DIV/0!</v>
      </c>
    </row>
    <row r="110" spans="2:11">
      <c r="B110" s="87" t="s">
        <v>119</v>
      </c>
      <c r="C110" s="61">
        <v>428.12</v>
      </c>
      <c r="D110" s="61">
        <v>7963</v>
      </c>
      <c r="E110" s="61">
        <v>7963</v>
      </c>
      <c r="F110" s="62">
        <v>158.33000000000001</v>
      </c>
      <c r="G110" s="61">
        <f t="shared" si="36"/>
        <v>36.982621694851915</v>
      </c>
      <c r="H110" s="60">
        <f t="shared" si="37"/>
        <v>1.9883209845535603</v>
      </c>
    </row>
    <row r="111" spans="2:11">
      <c r="B111" s="87" t="s">
        <v>120</v>
      </c>
      <c r="C111" s="61">
        <v>550.76</v>
      </c>
      <c r="D111" s="61">
        <v>1327</v>
      </c>
      <c r="E111" s="61">
        <v>1327</v>
      </c>
      <c r="F111" s="62">
        <v>162.72</v>
      </c>
      <c r="G111" s="61">
        <f t="shared" si="36"/>
        <v>29.544629239596194</v>
      </c>
      <c r="H111" s="60">
        <f t="shared" si="37"/>
        <v>12.26224566691786</v>
      </c>
    </row>
    <row r="112" spans="2:11">
      <c r="B112" s="87" t="s">
        <v>121</v>
      </c>
      <c r="C112" s="61">
        <v>725.78</v>
      </c>
      <c r="D112" s="61">
        <v>1991</v>
      </c>
      <c r="E112" s="61">
        <v>1991</v>
      </c>
      <c r="F112" s="62">
        <v>241.89</v>
      </c>
      <c r="G112" s="61">
        <f t="shared" si="36"/>
        <v>33.328281297362835</v>
      </c>
      <c r="H112" s="60">
        <f t="shared" si="37"/>
        <v>12.149171270718231</v>
      </c>
    </row>
    <row r="113" spans="2:8">
      <c r="B113" s="87" t="s">
        <v>122</v>
      </c>
      <c r="C113" s="61">
        <v>642.66999999999996</v>
      </c>
      <c r="D113" s="61">
        <v>1327</v>
      </c>
      <c r="E113" s="61">
        <v>1327</v>
      </c>
      <c r="F113" s="62">
        <v>933.86</v>
      </c>
      <c r="G113" s="61">
        <f t="shared" si="36"/>
        <v>145.30941229557939</v>
      </c>
      <c r="H113" s="60">
        <f t="shared" si="37"/>
        <v>70.373775433308211</v>
      </c>
    </row>
    <row r="114" spans="2:8">
      <c r="B114" s="87" t="s">
        <v>256</v>
      </c>
      <c r="C114" s="61">
        <v>149.21</v>
      </c>
      <c r="D114" s="61">
        <v>664</v>
      </c>
      <c r="E114" s="61">
        <v>664</v>
      </c>
      <c r="F114" s="62">
        <v>481.86</v>
      </c>
      <c r="G114" s="61">
        <f t="shared" si="36"/>
        <v>322.94082166074662</v>
      </c>
      <c r="H114" s="60">
        <f t="shared" si="37"/>
        <v>72.569277108433738</v>
      </c>
    </row>
    <row r="115" spans="2:8">
      <c r="B115" s="87" t="s">
        <v>123</v>
      </c>
      <c r="C115" s="61">
        <f>C116+C117+C118+C119+C120+C121</f>
        <v>58490.610000000008</v>
      </c>
      <c r="D115" s="61">
        <f t="shared" ref="D115:F115" si="51">D116+D117+D118+D119+D120+D121</f>
        <v>139435</v>
      </c>
      <c r="E115" s="61">
        <f t="shared" si="51"/>
        <v>139435</v>
      </c>
      <c r="F115" s="61">
        <f t="shared" si="51"/>
        <v>55505.9</v>
      </c>
      <c r="G115" s="61">
        <f t="shared" si="36"/>
        <v>94.897112545073455</v>
      </c>
      <c r="H115" s="60">
        <f t="shared" si="37"/>
        <v>39.807724029117509</v>
      </c>
    </row>
    <row r="116" spans="2:8">
      <c r="B116" s="87" t="s">
        <v>124</v>
      </c>
      <c r="C116" s="61">
        <v>895.6</v>
      </c>
      <c r="D116" s="61">
        <v>1593</v>
      </c>
      <c r="E116" s="61">
        <v>1593</v>
      </c>
      <c r="F116" s="62">
        <v>1094.46</v>
      </c>
      <c r="G116" s="61">
        <f t="shared" si="36"/>
        <v>122.20410897722198</v>
      </c>
      <c r="H116" s="60">
        <f t="shared" si="37"/>
        <v>68.704331450094173</v>
      </c>
    </row>
    <row r="117" spans="2:8">
      <c r="B117" s="87" t="s">
        <v>125</v>
      </c>
      <c r="C117" s="61">
        <v>0</v>
      </c>
      <c r="D117" s="61">
        <v>26545</v>
      </c>
      <c r="E117" s="61">
        <v>26545</v>
      </c>
      <c r="F117" s="62">
        <v>1843.44</v>
      </c>
      <c r="G117" s="61" t="e">
        <f t="shared" si="36"/>
        <v>#DIV/0!</v>
      </c>
      <c r="H117" s="60">
        <f t="shared" si="37"/>
        <v>6.9445846675456782</v>
      </c>
    </row>
    <row r="118" spans="2:8">
      <c r="B118" s="87" t="s">
        <v>126</v>
      </c>
      <c r="C118" s="61">
        <v>1527.57</v>
      </c>
      <c r="D118" s="61">
        <v>3318</v>
      </c>
      <c r="E118" s="61">
        <v>3318</v>
      </c>
      <c r="F118" s="62">
        <v>0</v>
      </c>
      <c r="G118" s="61">
        <f t="shared" si="36"/>
        <v>0</v>
      </c>
      <c r="H118" s="60">
        <f t="shared" si="37"/>
        <v>0</v>
      </c>
    </row>
    <row r="119" spans="2:8">
      <c r="B119" s="87" t="s">
        <v>128</v>
      </c>
      <c r="C119" s="61">
        <v>690.27</v>
      </c>
      <c r="D119" s="61">
        <v>801</v>
      </c>
      <c r="E119" s="61">
        <v>801</v>
      </c>
      <c r="F119" s="62">
        <v>0</v>
      </c>
      <c r="G119" s="61">
        <f t="shared" si="36"/>
        <v>0</v>
      </c>
      <c r="H119" s="60">
        <f t="shared" si="37"/>
        <v>0</v>
      </c>
    </row>
    <row r="120" spans="2:8">
      <c r="B120" s="87" t="s">
        <v>130</v>
      </c>
      <c r="C120" s="61">
        <v>48656.160000000003</v>
      </c>
      <c r="D120" s="61">
        <v>86270</v>
      </c>
      <c r="E120" s="61">
        <v>86270</v>
      </c>
      <c r="F120" s="62">
        <v>39207.31</v>
      </c>
      <c r="G120" s="61">
        <f t="shared" si="36"/>
        <v>80.580362280952698</v>
      </c>
      <c r="H120" s="60">
        <f t="shared" si="37"/>
        <v>45.44721224063985</v>
      </c>
    </row>
    <row r="121" spans="2:8">
      <c r="B121" s="87" t="s">
        <v>132</v>
      </c>
      <c r="C121" s="61">
        <v>6721.01</v>
      </c>
      <c r="D121" s="61">
        <v>20908</v>
      </c>
      <c r="E121" s="61">
        <v>20908</v>
      </c>
      <c r="F121" s="62">
        <v>13360.69</v>
      </c>
      <c r="G121" s="61">
        <f t="shared" si="36"/>
        <v>198.7899140158994</v>
      </c>
      <c r="H121" s="60">
        <f t="shared" si="37"/>
        <v>63.902286206236845</v>
      </c>
    </row>
    <row r="122" spans="2:8">
      <c r="B122" s="87" t="s">
        <v>133</v>
      </c>
      <c r="C122" s="61">
        <f>C123</f>
        <v>937.7</v>
      </c>
      <c r="D122" s="61">
        <f t="shared" ref="D122" si="52">D123</f>
        <v>1327</v>
      </c>
      <c r="E122" s="61">
        <f t="shared" ref="E122" si="53">E123</f>
        <v>1327</v>
      </c>
      <c r="F122" s="61">
        <f t="shared" ref="F122" si="54">F123</f>
        <v>0</v>
      </c>
      <c r="G122" s="61">
        <f t="shared" si="36"/>
        <v>0</v>
      </c>
      <c r="H122" s="60">
        <f t="shared" si="37"/>
        <v>0</v>
      </c>
    </row>
    <row r="123" spans="2:8">
      <c r="B123" s="87" t="s">
        <v>134</v>
      </c>
      <c r="C123" s="61">
        <v>937.7</v>
      </c>
      <c r="D123" s="61">
        <v>1327</v>
      </c>
      <c r="E123" s="61">
        <v>1327</v>
      </c>
      <c r="F123" s="62">
        <v>0</v>
      </c>
      <c r="G123" s="61">
        <f t="shared" si="36"/>
        <v>0</v>
      </c>
      <c r="H123" s="60">
        <f t="shared" si="37"/>
        <v>0</v>
      </c>
    </row>
    <row r="124" spans="2:8">
      <c r="B124" s="87" t="s">
        <v>135</v>
      </c>
      <c r="C124" s="61">
        <f>C125+C126+C127+C128</f>
        <v>10529.580000000002</v>
      </c>
      <c r="D124" s="61">
        <f t="shared" ref="D124:F124" si="55">D125+D126+D127+D128</f>
        <v>15063</v>
      </c>
      <c r="E124" s="61">
        <f t="shared" si="55"/>
        <v>15063</v>
      </c>
      <c r="F124" s="61">
        <f t="shared" si="55"/>
        <v>5058.6100000000006</v>
      </c>
      <c r="G124" s="61">
        <f t="shared" si="36"/>
        <v>48.041897207675902</v>
      </c>
      <c r="H124" s="60">
        <f t="shared" si="37"/>
        <v>33.583017991104036</v>
      </c>
    </row>
    <row r="125" spans="2:8">
      <c r="B125" s="87" t="s">
        <v>136</v>
      </c>
      <c r="C125" s="61">
        <v>3637.8</v>
      </c>
      <c r="D125" s="61">
        <v>3982</v>
      </c>
      <c r="E125" s="61">
        <v>3982</v>
      </c>
      <c r="F125" s="62">
        <v>3677.76</v>
      </c>
      <c r="G125" s="61">
        <f t="shared" si="36"/>
        <v>101.09846610588818</v>
      </c>
      <c r="H125" s="60">
        <f t="shared" si="37"/>
        <v>92.359618282270219</v>
      </c>
    </row>
    <row r="126" spans="2:8">
      <c r="B126" s="87" t="s">
        <v>137</v>
      </c>
      <c r="C126" s="61">
        <v>1078.98</v>
      </c>
      <c r="D126" s="61">
        <v>2654</v>
      </c>
      <c r="E126" s="61">
        <v>2654</v>
      </c>
      <c r="F126" s="62">
        <v>550.79</v>
      </c>
      <c r="G126" s="61">
        <f t="shared" si="36"/>
        <v>51.04728539917329</v>
      </c>
      <c r="H126" s="60">
        <f t="shared" si="37"/>
        <v>20.753202712886207</v>
      </c>
    </row>
    <row r="127" spans="2:8">
      <c r="B127" s="87" t="s">
        <v>257</v>
      </c>
      <c r="C127" s="61">
        <v>1028.5899999999999</v>
      </c>
      <c r="D127" s="61">
        <v>1725</v>
      </c>
      <c r="E127" s="61">
        <v>1725</v>
      </c>
      <c r="F127" s="62">
        <v>830.06</v>
      </c>
      <c r="G127" s="61">
        <f t="shared" si="36"/>
        <v>80.698820715737071</v>
      </c>
      <c r="H127" s="60">
        <f t="shared" si="37"/>
        <v>48.119420289855071</v>
      </c>
    </row>
    <row r="128" spans="2:8">
      <c r="B128" s="87" t="s">
        <v>139</v>
      </c>
      <c r="C128" s="61">
        <v>4784.21</v>
      </c>
      <c r="D128" s="61">
        <v>6702</v>
      </c>
      <c r="E128" s="61">
        <v>6702</v>
      </c>
      <c r="F128" s="62">
        <v>0</v>
      </c>
      <c r="G128" s="61">
        <f t="shared" si="36"/>
        <v>0</v>
      </c>
      <c r="H128" s="60">
        <f t="shared" si="37"/>
        <v>0</v>
      </c>
    </row>
    <row r="129" spans="2:8">
      <c r="B129" s="87" t="s">
        <v>140</v>
      </c>
      <c r="C129" s="61">
        <f>C130</f>
        <v>7.55</v>
      </c>
      <c r="D129" s="61">
        <f t="shared" ref="D129" si="56">D130</f>
        <v>0</v>
      </c>
      <c r="E129" s="61">
        <f t="shared" ref="E129" si="57">E130</f>
        <v>0</v>
      </c>
      <c r="F129" s="61">
        <f t="shared" ref="F129" si="58">F130</f>
        <v>7.44</v>
      </c>
      <c r="G129" s="61">
        <f t="shared" si="36"/>
        <v>98.543046357615907</v>
      </c>
      <c r="H129" s="60" t="e">
        <f t="shared" si="37"/>
        <v>#DIV/0!</v>
      </c>
    </row>
    <row r="130" spans="2:8">
      <c r="B130" s="87" t="s">
        <v>141</v>
      </c>
      <c r="C130" s="61">
        <f>C131+C132</f>
        <v>7.55</v>
      </c>
      <c r="D130" s="61">
        <f t="shared" ref="D130:F130" si="59">D131+D132</f>
        <v>0</v>
      </c>
      <c r="E130" s="61">
        <f t="shared" si="59"/>
        <v>0</v>
      </c>
      <c r="F130" s="61">
        <f t="shared" si="59"/>
        <v>7.44</v>
      </c>
      <c r="G130" s="61">
        <f t="shared" si="36"/>
        <v>98.543046357615907</v>
      </c>
      <c r="H130" s="60" t="e">
        <f t="shared" si="37"/>
        <v>#DIV/0!</v>
      </c>
    </row>
    <row r="131" spans="2:8">
      <c r="B131" s="87" t="s">
        <v>142</v>
      </c>
      <c r="C131" s="61">
        <v>0</v>
      </c>
      <c r="D131" s="61">
        <v>0</v>
      </c>
      <c r="E131" s="61">
        <v>0</v>
      </c>
      <c r="F131" s="62">
        <v>0</v>
      </c>
      <c r="G131" s="61" t="e">
        <f t="shared" si="36"/>
        <v>#DIV/0!</v>
      </c>
      <c r="H131" s="60" t="e">
        <f t="shared" si="37"/>
        <v>#DIV/0!</v>
      </c>
    </row>
    <row r="132" spans="2:8">
      <c r="B132" s="87" t="s">
        <v>144</v>
      </c>
      <c r="C132" s="61">
        <v>7.55</v>
      </c>
      <c r="D132" s="61">
        <v>0</v>
      </c>
      <c r="E132" s="61">
        <v>0</v>
      </c>
      <c r="F132" s="62">
        <v>7.44</v>
      </c>
      <c r="G132" s="61">
        <f t="shared" si="36"/>
        <v>98.543046357615907</v>
      </c>
      <c r="H132" s="60" t="e">
        <f t="shared" si="37"/>
        <v>#DIV/0!</v>
      </c>
    </row>
    <row r="133" spans="2:8">
      <c r="B133" s="87" t="s">
        <v>145</v>
      </c>
      <c r="C133" s="61">
        <f>C134</f>
        <v>2676.5</v>
      </c>
      <c r="D133" s="61">
        <f t="shared" ref="D133:D134" si="60">D134</f>
        <v>7980</v>
      </c>
      <c r="E133" s="61">
        <f t="shared" ref="E133:E134" si="61">E134</f>
        <v>7980</v>
      </c>
      <c r="F133" s="61">
        <f t="shared" ref="F133:F134" si="62">F134</f>
        <v>4270.43</v>
      </c>
      <c r="G133" s="61">
        <f t="shared" si="36"/>
        <v>159.55277414533907</v>
      </c>
      <c r="H133" s="60">
        <f t="shared" si="37"/>
        <v>53.514160401002506</v>
      </c>
    </row>
    <row r="134" spans="2:8">
      <c r="B134" s="87" t="s">
        <v>277</v>
      </c>
      <c r="C134" s="61">
        <f>C135</f>
        <v>2676.5</v>
      </c>
      <c r="D134" s="61">
        <f t="shared" si="60"/>
        <v>7980</v>
      </c>
      <c r="E134" s="61">
        <f t="shared" si="61"/>
        <v>7980</v>
      </c>
      <c r="F134" s="61">
        <f t="shared" si="62"/>
        <v>4270.43</v>
      </c>
      <c r="G134" s="61">
        <f t="shared" si="36"/>
        <v>159.55277414533907</v>
      </c>
      <c r="H134" s="60">
        <f t="shared" si="37"/>
        <v>53.514160401002506</v>
      </c>
    </row>
    <row r="135" spans="2:8">
      <c r="B135" s="87" t="s">
        <v>278</v>
      </c>
      <c r="C135" s="61">
        <v>2676.5</v>
      </c>
      <c r="D135" s="61">
        <v>7980</v>
      </c>
      <c r="E135" s="61">
        <v>7980</v>
      </c>
      <c r="F135" s="62">
        <v>4270.43</v>
      </c>
      <c r="G135" s="61">
        <f t="shared" si="36"/>
        <v>159.55277414533907</v>
      </c>
      <c r="H135" s="60">
        <f t="shared" si="37"/>
        <v>53.514160401002506</v>
      </c>
    </row>
    <row r="136" spans="2:8">
      <c r="B136" s="87" t="s">
        <v>146</v>
      </c>
      <c r="C136" s="61">
        <f>C137+C140</f>
        <v>4739.68</v>
      </c>
      <c r="D136" s="61">
        <f t="shared" ref="D136" si="63">D137+D140</f>
        <v>7963</v>
      </c>
      <c r="E136" s="61">
        <f t="shared" ref="E136" si="64">E137+E140</f>
        <v>7963</v>
      </c>
      <c r="F136" s="61">
        <f t="shared" ref="F136" si="65">F137+F140</f>
        <v>8075.73</v>
      </c>
      <c r="G136" s="61">
        <f t="shared" si="36"/>
        <v>170.38555345508556</v>
      </c>
      <c r="H136" s="60">
        <f t="shared" si="37"/>
        <v>101.41567248524426</v>
      </c>
    </row>
    <row r="137" spans="2:8">
      <c r="B137" s="87" t="s">
        <v>147</v>
      </c>
      <c r="C137" s="61">
        <f>C138</f>
        <v>2706.71</v>
      </c>
      <c r="D137" s="61">
        <f t="shared" ref="D137:D138" si="66">D138</f>
        <v>2654</v>
      </c>
      <c r="E137" s="61">
        <f t="shared" ref="E137:E138" si="67">E138</f>
        <v>2654</v>
      </c>
      <c r="F137" s="61">
        <f t="shared" ref="F137:F138" si="68">F138</f>
        <v>4235.99</v>
      </c>
      <c r="G137" s="61">
        <f t="shared" si="36"/>
        <v>156.49958806078226</v>
      </c>
      <c r="H137" s="60">
        <f t="shared" si="37"/>
        <v>159.60776186887716</v>
      </c>
    </row>
    <row r="138" spans="2:8">
      <c r="B138" s="87" t="s">
        <v>258</v>
      </c>
      <c r="C138" s="61">
        <f>C139</f>
        <v>2706.71</v>
      </c>
      <c r="D138" s="61">
        <f t="shared" si="66"/>
        <v>2654</v>
      </c>
      <c r="E138" s="61">
        <f t="shared" si="67"/>
        <v>2654</v>
      </c>
      <c r="F138" s="61">
        <f t="shared" si="68"/>
        <v>4235.99</v>
      </c>
      <c r="G138" s="61">
        <f t="shared" si="36"/>
        <v>156.49958806078226</v>
      </c>
      <c r="H138" s="60">
        <f t="shared" si="37"/>
        <v>159.60776186887716</v>
      </c>
    </row>
    <row r="139" spans="2:8">
      <c r="B139" s="87" t="s">
        <v>148</v>
      </c>
      <c r="C139" s="61">
        <v>2706.71</v>
      </c>
      <c r="D139" s="61">
        <v>2654</v>
      </c>
      <c r="E139" s="61">
        <v>2654</v>
      </c>
      <c r="F139" s="62">
        <v>4235.99</v>
      </c>
      <c r="G139" s="61">
        <f t="shared" si="36"/>
        <v>156.49958806078226</v>
      </c>
      <c r="H139" s="60">
        <f t="shared" si="37"/>
        <v>159.60776186887716</v>
      </c>
    </row>
    <row r="140" spans="2:8">
      <c r="B140" s="87" t="s">
        <v>149</v>
      </c>
      <c r="C140" s="61">
        <f>C141</f>
        <v>2032.97</v>
      </c>
      <c r="D140" s="61">
        <f t="shared" ref="D140:F140" si="69">D141</f>
        <v>5309</v>
      </c>
      <c r="E140" s="61">
        <f t="shared" si="69"/>
        <v>5309</v>
      </c>
      <c r="F140" s="61">
        <f t="shared" si="69"/>
        <v>3839.7400000000002</v>
      </c>
      <c r="G140" s="61">
        <f t="shared" si="36"/>
        <v>188.87342164419545</v>
      </c>
      <c r="H140" s="60">
        <f t="shared" si="37"/>
        <v>72.325108306649085</v>
      </c>
    </row>
    <row r="141" spans="2:8">
      <c r="B141" s="87" t="s">
        <v>150</v>
      </c>
      <c r="C141" s="61">
        <f>C142+C143+C144</f>
        <v>2032.97</v>
      </c>
      <c r="D141" s="61">
        <f t="shared" ref="D141" si="70">D142+D143+D144</f>
        <v>5309</v>
      </c>
      <c r="E141" s="61">
        <f t="shared" ref="E141" si="71">E142+E143+E144</f>
        <v>5309</v>
      </c>
      <c r="F141" s="61">
        <f t="shared" ref="F141" si="72">F142+F143+F144</f>
        <v>3839.7400000000002</v>
      </c>
      <c r="G141" s="61">
        <f t="shared" si="36"/>
        <v>188.87342164419545</v>
      </c>
      <c r="H141" s="60">
        <f t="shared" si="37"/>
        <v>72.325108306649085</v>
      </c>
    </row>
    <row r="142" spans="2:8">
      <c r="B142" s="87" t="s">
        <v>151</v>
      </c>
      <c r="C142" s="61">
        <v>1195.1600000000001</v>
      </c>
      <c r="D142" s="61">
        <v>3982</v>
      </c>
      <c r="E142" s="61">
        <v>3982</v>
      </c>
      <c r="F142" s="62">
        <v>1494.69</v>
      </c>
      <c r="G142" s="61">
        <f t="shared" si="36"/>
        <v>125.06191639613107</v>
      </c>
      <c r="H142" s="60">
        <f t="shared" si="37"/>
        <v>37.536162732295331</v>
      </c>
    </row>
    <row r="143" spans="2:8">
      <c r="B143" s="87" t="s">
        <v>152</v>
      </c>
      <c r="C143" s="61">
        <v>0</v>
      </c>
      <c r="D143" s="61">
        <v>0</v>
      </c>
      <c r="E143" s="61">
        <v>0</v>
      </c>
      <c r="F143" s="62">
        <v>2345.0500000000002</v>
      </c>
      <c r="G143" s="61" t="e">
        <f t="shared" si="36"/>
        <v>#DIV/0!</v>
      </c>
      <c r="H143" s="60" t="e">
        <f t="shared" si="37"/>
        <v>#DIV/0!</v>
      </c>
    </row>
    <row r="144" spans="2:8">
      <c r="B144" s="87" t="s">
        <v>153</v>
      </c>
      <c r="C144" s="61">
        <v>837.81</v>
      </c>
      <c r="D144" s="61">
        <v>1327</v>
      </c>
      <c r="E144" s="61">
        <v>1327</v>
      </c>
      <c r="F144" s="62">
        <v>0</v>
      </c>
      <c r="G144" s="61">
        <f t="shared" si="36"/>
        <v>0</v>
      </c>
      <c r="H144" s="60">
        <f t="shared" si="37"/>
        <v>0</v>
      </c>
    </row>
    <row r="145" spans="2:8">
      <c r="B145" s="10" t="s">
        <v>77</v>
      </c>
      <c r="C145" s="97"/>
      <c r="D145" s="97"/>
      <c r="E145" s="98"/>
      <c r="F145" s="99"/>
      <c r="G145" s="61"/>
      <c r="H145" s="60"/>
    </row>
    <row r="146" spans="2:8">
      <c r="B146" s="100" t="s">
        <v>73</v>
      </c>
      <c r="C146" s="97">
        <f>C147+C194</f>
        <v>189133.87000000002</v>
      </c>
      <c r="D146" s="97">
        <f>D147+D194</f>
        <v>409578</v>
      </c>
      <c r="E146" s="97">
        <f>E147+E194</f>
        <v>409578</v>
      </c>
      <c r="F146" s="97">
        <f>F147+F194</f>
        <v>214477.56</v>
      </c>
      <c r="G146" s="61">
        <f t="shared" si="36"/>
        <v>113.39986856928374</v>
      </c>
      <c r="H146" s="60">
        <f t="shared" si="37"/>
        <v>52.365498146873122</v>
      </c>
    </row>
    <row r="147" spans="2:8">
      <c r="B147" s="89" t="s">
        <v>158</v>
      </c>
      <c r="C147" s="61">
        <f>C148+C155+C186+C191</f>
        <v>181434.74000000002</v>
      </c>
      <c r="D147" s="61">
        <f t="shared" ref="D147:F147" si="73">D148+D155+D186+D191</f>
        <v>386270</v>
      </c>
      <c r="E147" s="61">
        <f t="shared" si="73"/>
        <v>386270</v>
      </c>
      <c r="F147" s="61">
        <f t="shared" si="73"/>
        <v>186527.55</v>
      </c>
      <c r="G147" s="61">
        <f t="shared" si="36"/>
        <v>102.80696519310469</v>
      </c>
      <c r="H147" s="60">
        <f t="shared" si="37"/>
        <v>48.289421906956271</v>
      </c>
    </row>
    <row r="148" spans="2:8">
      <c r="B148" s="89" t="s">
        <v>109</v>
      </c>
      <c r="C148" s="61">
        <f>C149+C151+C153</f>
        <v>38508.979999999996</v>
      </c>
      <c r="D148" s="61">
        <f t="shared" ref="D148" si="74">D149+D151+D153</f>
        <v>62546</v>
      </c>
      <c r="E148" s="61">
        <f t="shared" ref="E148" si="75">E149+E151+E153</f>
        <v>62546</v>
      </c>
      <c r="F148" s="61">
        <f t="shared" ref="F148" si="76">F149+F151+F153</f>
        <v>40403.910000000003</v>
      </c>
      <c r="G148" s="61">
        <f t="shared" si="36"/>
        <v>104.92074835531871</v>
      </c>
      <c r="H148" s="60">
        <f t="shared" si="37"/>
        <v>64.598711348447551</v>
      </c>
    </row>
    <row r="149" spans="2:8">
      <c r="B149" s="89" t="s">
        <v>252</v>
      </c>
      <c r="C149" s="61">
        <f>C150</f>
        <v>21891.759999999998</v>
      </c>
      <c r="D149" s="61">
        <f t="shared" ref="D149" si="77">D150</f>
        <v>33181</v>
      </c>
      <c r="E149" s="61">
        <f t="shared" ref="E149" si="78">E150</f>
        <v>33181</v>
      </c>
      <c r="F149" s="61">
        <f t="shared" ref="F149" si="79">F150</f>
        <v>19422.2</v>
      </c>
      <c r="G149" s="61">
        <f t="shared" si="36"/>
        <v>88.719225863978053</v>
      </c>
      <c r="H149" s="60">
        <f t="shared" si="37"/>
        <v>58.534100840842655</v>
      </c>
    </row>
    <row r="150" spans="2:8">
      <c r="B150" s="87" t="s">
        <v>105</v>
      </c>
      <c r="C150" s="61">
        <v>21891.759999999998</v>
      </c>
      <c r="D150" s="61">
        <v>33181</v>
      </c>
      <c r="E150" s="61">
        <v>33181</v>
      </c>
      <c r="F150" s="62">
        <v>19422.2</v>
      </c>
      <c r="G150" s="61">
        <f t="shared" si="36"/>
        <v>88.719225863978053</v>
      </c>
      <c r="H150" s="60">
        <f t="shared" si="37"/>
        <v>58.534100840842655</v>
      </c>
    </row>
    <row r="151" spans="2:8">
      <c r="B151" s="87" t="s">
        <v>110</v>
      </c>
      <c r="C151" s="61">
        <f>C152</f>
        <v>13950.81</v>
      </c>
      <c r="D151" s="61">
        <f t="shared" ref="D151" si="80">D152</f>
        <v>23890</v>
      </c>
      <c r="E151" s="61">
        <f t="shared" ref="E151" si="81">E152</f>
        <v>23890</v>
      </c>
      <c r="F151" s="61">
        <f t="shared" ref="F151" si="82">F152</f>
        <v>17777.810000000001</v>
      </c>
      <c r="G151" s="61">
        <f t="shared" si="36"/>
        <v>127.43209892472194</v>
      </c>
      <c r="H151" s="60">
        <f t="shared" si="37"/>
        <v>74.415278359146086</v>
      </c>
    </row>
    <row r="152" spans="2:8">
      <c r="B152" s="87" t="s">
        <v>106</v>
      </c>
      <c r="C152" s="61">
        <v>13950.81</v>
      </c>
      <c r="D152" s="61">
        <v>23890</v>
      </c>
      <c r="E152" s="61">
        <v>23890</v>
      </c>
      <c r="F152" s="62">
        <v>17777.810000000001</v>
      </c>
      <c r="G152" s="61">
        <f t="shared" si="36"/>
        <v>127.43209892472194</v>
      </c>
      <c r="H152" s="60">
        <f t="shared" si="37"/>
        <v>74.415278359146086</v>
      </c>
    </row>
    <row r="153" spans="2:8">
      <c r="B153" s="87" t="s">
        <v>111</v>
      </c>
      <c r="C153" s="61">
        <f>C154</f>
        <v>2666.41</v>
      </c>
      <c r="D153" s="61">
        <f t="shared" ref="D153:F153" si="83">D154</f>
        <v>5475</v>
      </c>
      <c r="E153" s="61">
        <f t="shared" si="83"/>
        <v>5475</v>
      </c>
      <c r="F153" s="61">
        <f t="shared" si="83"/>
        <v>3203.9</v>
      </c>
      <c r="G153" s="61">
        <f t="shared" si="36"/>
        <v>120.15781518971203</v>
      </c>
      <c r="H153" s="60">
        <f t="shared" si="37"/>
        <v>58.518721461187219</v>
      </c>
    </row>
    <row r="154" spans="2:8">
      <c r="B154" s="87" t="s">
        <v>107</v>
      </c>
      <c r="C154" s="61">
        <v>2666.41</v>
      </c>
      <c r="D154" s="61">
        <v>5475</v>
      </c>
      <c r="E154" s="61">
        <v>5475</v>
      </c>
      <c r="F154" s="62">
        <v>3203.9</v>
      </c>
      <c r="G154" s="61">
        <f t="shared" si="36"/>
        <v>120.15781518971203</v>
      </c>
      <c r="H154" s="60">
        <f t="shared" si="37"/>
        <v>58.518721461187219</v>
      </c>
    </row>
    <row r="155" spans="2:8">
      <c r="B155" s="87" t="s">
        <v>112</v>
      </c>
      <c r="C155" s="61">
        <f>C156+C161+C168+C178+C180</f>
        <v>136696.73000000001</v>
      </c>
      <c r="D155" s="61">
        <f>D156+D161+D168+D178+D180</f>
        <v>311162</v>
      </c>
      <c r="E155" s="61">
        <f>E156+E161+E168+E178+E180</f>
        <v>311162</v>
      </c>
      <c r="F155" s="61">
        <f>F156+F161+F168+F178+F180</f>
        <v>138499.60999999999</v>
      </c>
      <c r="G155" s="61">
        <f t="shared" si="36"/>
        <v>101.31889036409281</v>
      </c>
      <c r="H155" s="60">
        <f t="shared" si="37"/>
        <v>44.510451147633709</v>
      </c>
    </row>
    <row r="156" spans="2:8">
      <c r="B156" s="87" t="s">
        <v>113</v>
      </c>
      <c r="C156" s="61">
        <f>C157+C158+C159+C160</f>
        <v>10529.99</v>
      </c>
      <c r="D156" s="61">
        <f t="shared" ref="D156" si="84">D157+D158+D159+D160</f>
        <v>14680</v>
      </c>
      <c r="E156" s="61">
        <f t="shared" ref="E156" si="85">E157+E158+E159+E160</f>
        <v>14680</v>
      </c>
      <c r="F156" s="61">
        <f t="shared" ref="F156" si="86">F157+F158+F159+F160</f>
        <v>8996.7200000000012</v>
      </c>
      <c r="G156" s="61">
        <f t="shared" si="36"/>
        <v>85.439017510937816</v>
      </c>
      <c r="H156" s="60">
        <f t="shared" si="37"/>
        <v>61.285558583106273</v>
      </c>
    </row>
    <row r="157" spans="2:8">
      <c r="B157" s="87" t="s">
        <v>114</v>
      </c>
      <c r="C157" s="61">
        <v>2681.52</v>
      </c>
      <c r="D157" s="61">
        <v>5973</v>
      </c>
      <c r="E157" s="61">
        <v>5973</v>
      </c>
      <c r="F157" s="62">
        <v>5407.81</v>
      </c>
      <c r="G157" s="61">
        <f t="shared" ref="G157:G223" si="87">F157/C157*100</f>
        <v>201.66957546466185</v>
      </c>
      <c r="H157" s="60">
        <f t="shared" ref="H157:H223" si="88">F157/E157*100</f>
        <v>90.537585802779176</v>
      </c>
    </row>
    <row r="158" spans="2:8">
      <c r="B158" s="87" t="s">
        <v>115</v>
      </c>
      <c r="C158" s="61">
        <v>446.12</v>
      </c>
      <c r="D158" s="61">
        <v>0</v>
      </c>
      <c r="E158" s="61">
        <v>0</v>
      </c>
      <c r="F158" s="62">
        <v>256.93</v>
      </c>
      <c r="G158" s="61">
        <f t="shared" si="87"/>
        <v>57.592127678651487</v>
      </c>
      <c r="H158" s="60" t="e">
        <f t="shared" si="88"/>
        <v>#DIV/0!</v>
      </c>
    </row>
    <row r="159" spans="2:8">
      <c r="B159" s="87" t="s">
        <v>116</v>
      </c>
      <c r="C159" s="61">
        <v>7368.91</v>
      </c>
      <c r="D159" s="61">
        <v>8627</v>
      </c>
      <c r="E159" s="61">
        <v>8627</v>
      </c>
      <c r="F159" s="62">
        <v>3281.64</v>
      </c>
      <c r="G159" s="61">
        <f t="shared" si="87"/>
        <v>44.533587735499552</v>
      </c>
      <c r="H159" s="60">
        <f t="shared" si="88"/>
        <v>38.039179320737219</v>
      </c>
    </row>
    <row r="160" spans="2:8">
      <c r="B160" s="87" t="s">
        <v>159</v>
      </c>
      <c r="C160" s="61">
        <v>33.44</v>
      </c>
      <c r="D160" s="61">
        <v>80</v>
      </c>
      <c r="E160" s="61">
        <v>80</v>
      </c>
      <c r="F160" s="62">
        <v>50.34</v>
      </c>
      <c r="G160" s="61">
        <f t="shared" si="87"/>
        <v>150.53827751196172</v>
      </c>
      <c r="H160" s="60">
        <f t="shared" si="88"/>
        <v>62.925000000000011</v>
      </c>
    </row>
    <row r="161" spans="2:8">
      <c r="B161" s="87" t="s">
        <v>117</v>
      </c>
      <c r="C161" s="61">
        <f>C162+C163+C164+C165+C166+C167</f>
        <v>46990.69</v>
      </c>
      <c r="D161" s="61">
        <f t="shared" ref="D161" si="89">D162+D163+D164+D165+D166+D167</f>
        <v>107638</v>
      </c>
      <c r="E161" s="61">
        <f t="shared" ref="E161" si="90">E162+E163+E164+E165+E166+E167</f>
        <v>107638</v>
      </c>
      <c r="F161" s="61">
        <f t="shared" ref="F161" si="91">F162+F163+F164+F165+F166+F167</f>
        <v>48442.31</v>
      </c>
      <c r="G161" s="61">
        <f t="shared" si="87"/>
        <v>103.08916510908861</v>
      </c>
      <c r="H161" s="60">
        <f t="shared" si="88"/>
        <v>45.004840298036008</v>
      </c>
    </row>
    <row r="162" spans="2:8">
      <c r="B162" s="87" t="s">
        <v>118</v>
      </c>
      <c r="C162" s="61">
        <v>7373.43</v>
      </c>
      <c r="D162" s="61">
        <v>13272</v>
      </c>
      <c r="E162" s="61">
        <v>13272</v>
      </c>
      <c r="F162" s="62">
        <v>6972.88</v>
      </c>
      <c r="G162" s="61">
        <f t="shared" si="87"/>
        <v>94.567657114802742</v>
      </c>
      <c r="H162" s="60">
        <f t="shared" si="88"/>
        <v>52.538276069921643</v>
      </c>
    </row>
    <row r="163" spans="2:8">
      <c r="B163" s="87" t="s">
        <v>119</v>
      </c>
      <c r="C163" s="61">
        <v>270.49</v>
      </c>
      <c r="D163" s="61">
        <v>664</v>
      </c>
      <c r="E163" s="61">
        <v>664</v>
      </c>
      <c r="F163" s="62">
        <v>161.36000000000001</v>
      </c>
      <c r="G163" s="61">
        <f t="shared" si="87"/>
        <v>59.654700728307887</v>
      </c>
      <c r="H163" s="60">
        <f t="shared" si="88"/>
        <v>24.30120481927711</v>
      </c>
    </row>
    <row r="164" spans="2:8">
      <c r="B164" s="87" t="s">
        <v>120</v>
      </c>
      <c r="C164" s="61">
        <v>35111.879999999997</v>
      </c>
      <c r="D164" s="61">
        <v>86270</v>
      </c>
      <c r="E164" s="61">
        <v>86270</v>
      </c>
      <c r="F164" s="62">
        <v>39049.949999999997</v>
      </c>
      <c r="G164" s="61">
        <f t="shared" si="87"/>
        <v>111.21577654058967</v>
      </c>
      <c r="H164" s="60">
        <f t="shared" si="88"/>
        <v>45.264808160426561</v>
      </c>
    </row>
    <row r="165" spans="2:8">
      <c r="B165" s="87" t="s">
        <v>121</v>
      </c>
      <c r="C165" s="61">
        <v>2152.33</v>
      </c>
      <c r="D165" s="61">
        <v>3318</v>
      </c>
      <c r="E165" s="61">
        <v>3318</v>
      </c>
      <c r="F165" s="62">
        <v>1565.54</v>
      </c>
      <c r="G165" s="61">
        <f t="shared" si="87"/>
        <v>72.736987357886576</v>
      </c>
      <c r="H165" s="60">
        <f t="shared" si="88"/>
        <v>47.183242917420131</v>
      </c>
    </row>
    <row r="166" spans="2:8">
      <c r="B166" s="87" t="s">
        <v>122</v>
      </c>
      <c r="C166" s="61">
        <v>1352.58</v>
      </c>
      <c r="D166" s="61">
        <v>3318</v>
      </c>
      <c r="E166" s="61">
        <v>3318</v>
      </c>
      <c r="F166" s="62">
        <v>692.58</v>
      </c>
      <c r="G166" s="61">
        <f t="shared" si="87"/>
        <v>51.20436499134987</v>
      </c>
      <c r="H166" s="60">
        <f t="shared" si="88"/>
        <v>20.87341772151899</v>
      </c>
    </row>
    <row r="167" spans="2:8">
      <c r="B167" s="87" t="s">
        <v>256</v>
      </c>
      <c r="C167" s="61">
        <v>729.98</v>
      </c>
      <c r="D167" s="61">
        <v>796</v>
      </c>
      <c r="E167" s="61">
        <v>796</v>
      </c>
      <c r="F167" s="62">
        <v>0</v>
      </c>
      <c r="G167" s="61">
        <f t="shared" si="87"/>
        <v>0</v>
      </c>
      <c r="H167" s="60">
        <f t="shared" si="88"/>
        <v>0</v>
      </c>
    </row>
    <row r="168" spans="2:8">
      <c r="B168" s="87" t="s">
        <v>123</v>
      </c>
      <c r="C168" s="61">
        <f>C169+C170+C171+C172+C173+C174+C175+C176+C177</f>
        <v>66423.260000000009</v>
      </c>
      <c r="D168" s="61">
        <f t="shared" ref="D168" si="92">D169+D170+D171+D172+D173+D174+D175+D176+D177</f>
        <v>147701</v>
      </c>
      <c r="E168" s="61">
        <f t="shared" ref="E168" si="93">E169+E170+E171+E172+E173+E174+E175+E176+E177</f>
        <v>147701</v>
      </c>
      <c r="F168" s="61">
        <f t="shared" ref="F168" si="94">F169+F170+F171+F172+F173+F174+F175+F176+F177</f>
        <v>64761.74</v>
      </c>
      <c r="G168" s="61">
        <f t="shared" si="87"/>
        <v>97.498587091329142</v>
      </c>
      <c r="H168" s="60">
        <f t="shared" si="88"/>
        <v>43.846514241609732</v>
      </c>
    </row>
    <row r="169" spans="2:8">
      <c r="B169" s="87" t="s">
        <v>124</v>
      </c>
      <c r="C169" s="61">
        <v>8538.4</v>
      </c>
      <c r="D169" s="61">
        <v>13272</v>
      </c>
      <c r="E169" s="61">
        <v>13272</v>
      </c>
      <c r="F169" s="62">
        <v>10783.18</v>
      </c>
      <c r="G169" s="61">
        <f t="shared" si="87"/>
        <v>126.29040569661765</v>
      </c>
      <c r="H169" s="60">
        <f t="shared" si="88"/>
        <v>81.247588908981314</v>
      </c>
    </row>
    <row r="170" spans="2:8">
      <c r="B170" s="87" t="s">
        <v>125</v>
      </c>
      <c r="C170" s="61">
        <v>6590.77</v>
      </c>
      <c r="D170" s="61">
        <v>39817</v>
      </c>
      <c r="E170" s="61">
        <v>39817</v>
      </c>
      <c r="F170" s="62">
        <v>8487.7199999999993</v>
      </c>
      <c r="G170" s="61">
        <f t="shared" si="87"/>
        <v>128.78191774253992</v>
      </c>
      <c r="H170" s="60">
        <f t="shared" si="88"/>
        <v>21.316824471959212</v>
      </c>
    </row>
    <row r="171" spans="2:8">
      <c r="B171" s="87" t="s">
        <v>126</v>
      </c>
      <c r="C171" s="61">
        <v>7581.64</v>
      </c>
      <c r="D171" s="61">
        <v>19908</v>
      </c>
      <c r="E171" s="61">
        <v>19908</v>
      </c>
      <c r="F171" s="62">
        <v>5362.99</v>
      </c>
      <c r="G171" s="61">
        <f t="shared" si="87"/>
        <v>70.736542489487746</v>
      </c>
      <c r="H171" s="60">
        <f t="shared" si="88"/>
        <v>26.938868796463733</v>
      </c>
    </row>
    <row r="172" spans="2:8">
      <c r="B172" s="87" t="s">
        <v>127</v>
      </c>
      <c r="C172" s="61">
        <v>4508.43</v>
      </c>
      <c r="D172" s="61">
        <v>6636</v>
      </c>
      <c r="E172" s="61">
        <v>6636</v>
      </c>
      <c r="F172" s="62">
        <v>3540.22</v>
      </c>
      <c r="G172" s="61">
        <f t="shared" si="87"/>
        <v>78.524453080118789</v>
      </c>
      <c r="H172" s="60">
        <f t="shared" si="88"/>
        <v>53.348704038577452</v>
      </c>
    </row>
    <row r="173" spans="2:8">
      <c r="B173" s="87" t="s">
        <v>128</v>
      </c>
      <c r="C173" s="61">
        <v>5361.14</v>
      </c>
      <c r="D173" s="61">
        <v>11272</v>
      </c>
      <c r="E173" s="61">
        <v>11272</v>
      </c>
      <c r="F173" s="62">
        <v>4078.81</v>
      </c>
      <c r="G173" s="61">
        <f t="shared" si="87"/>
        <v>76.081020081549809</v>
      </c>
      <c r="H173" s="60">
        <f t="shared" si="88"/>
        <v>36.185326472675655</v>
      </c>
    </row>
    <row r="174" spans="2:8">
      <c r="B174" s="87" t="s">
        <v>129</v>
      </c>
      <c r="C174" s="61">
        <v>1592.67</v>
      </c>
      <c r="D174" s="61">
        <v>1327</v>
      </c>
      <c r="E174" s="61">
        <v>1327</v>
      </c>
      <c r="F174" s="62">
        <v>159.27000000000001</v>
      </c>
      <c r="G174" s="61">
        <f t="shared" si="87"/>
        <v>10.00018836293771</v>
      </c>
      <c r="H174" s="60">
        <f t="shared" si="88"/>
        <v>12.002260738507914</v>
      </c>
    </row>
    <row r="175" spans="2:8">
      <c r="B175" s="87" t="s">
        <v>130</v>
      </c>
      <c r="C175" s="61">
        <v>18593.25</v>
      </c>
      <c r="D175" s="61">
        <v>33181</v>
      </c>
      <c r="E175" s="61">
        <v>33181</v>
      </c>
      <c r="F175" s="62">
        <v>22611.53</v>
      </c>
      <c r="G175" s="61">
        <f t="shared" si="87"/>
        <v>121.61149879660628</v>
      </c>
      <c r="H175" s="60">
        <f t="shared" si="88"/>
        <v>68.14601729905668</v>
      </c>
    </row>
    <row r="176" spans="2:8">
      <c r="B176" s="87" t="s">
        <v>131</v>
      </c>
      <c r="C176" s="61">
        <v>1057.6600000000001</v>
      </c>
      <c r="D176" s="61">
        <v>2654</v>
      </c>
      <c r="E176" s="61">
        <v>2654</v>
      </c>
      <c r="F176" s="62">
        <v>1730.96</v>
      </c>
      <c r="G176" s="61">
        <f t="shared" si="87"/>
        <v>163.65939905073463</v>
      </c>
      <c r="H176" s="60">
        <f t="shared" si="88"/>
        <v>65.220798794272795</v>
      </c>
    </row>
    <row r="177" spans="2:8">
      <c r="B177" s="87" t="s">
        <v>132</v>
      </c>
      <c r="C177" s="61">
        <v>12599.3</v>
      </c>
      <c r="D177" s="61">
        <v>19634</v>
      </c>
      <c r="E177" s="61">
        <v>19634</v>
      </c>
      <c r="F177" s="62">
        <v>8007.06</v>
      </c>
      <c r="G177" s="61">
        <f t="shared" si="87"/>
        <v>63.551625883977692</v>
      </c>
      <c r="H177" s="60">
        <f t="shared" si="88"/>
        <v>40.781603341142919</v>
      </c>
    </row>
    <row r="178" spans="2:8">
      <c r="B178" s="87" t="s">
        <v>133</v>
      </c>
      <c r="C178" s="61">
        <f>C179</f>
        <v>652.5</v>
      </c>
      <c r="D178" s="61">
        <f t="shared" ref="D178" si="95">D179</f>
        <v>1327</v>
      </c>
      <c r="E178" s="61">
        <f t="shared" ref="E178" si="96">E179</f>
        <v>1327</v>
      </c>
      <c r="F178" s="61">
        <f t="shared" ref="F178" si="97">F179</f>
        <v>0</v>
      </c>
      <c r="G178" s="61">
        <f t="shared" si="87"/>
        <v>0</v>
      </c>
      <c r="H178" s="60">
        <f t="shared" si="88"/>
        <v>0</v>
      </c>
    </row>
    <row r="179" spans="2:8">
      <c r="B179" s="87" t="s">
        <v>134</v>
      </c>
      <c r="C179" s="61">
        <v>652.5</v>
      </c>
      <c r="D179" s="61">
        <v>1327</v>
      </c>
      <c r="E179" s="61">
        <v>1327</v>
      </c>
      <c r="F179" s="62">
        <v>0</v>
      </c>
      <c r="G179" s="61">
        <f t="shared" si="87"/>
        <v>0</v>
      </c>
      <c r="H179" s="60">
        <f t="shared" si="88"/>
        <v>0</v>
      </c>
    </row>
    <row r="180" spans="2:8">
      <c r="B180" s="87" t="s">
        <v>135</v>
      </c>
      <c r="C180" s="61">
        <f>C181+C182+C183+C184+C185</f>
        <v>12100.29</v>
      </c>
      <c r="D180" s="61">
        <f t="shared" ref="D180:F180" si="98">D181+D182+D183+D184+D185</f>
        <v>39816</v>
      </c>
      <c r="E180" s="61">
        <f t="shared" si="98"/>
        <v>39816</v>
      </c>
      <c r="F180" s="61">
        <f t="shared" si="98"/>
        <v>16298.84</v>
      </c>
      <c r="G180" s="61">
        <f t="shared" si="87"/>
        <v>134.69792872732802</v>
      </c>
      <c r="H180" s="60">
        <f t="shared" si="88"/>
        <v>40.935402853124373</v>
      </c>
    </row>
    <row r="181" spans="2:8">
      <c r="B181" s="87" t="s">
        <v>136</v>
      </c>
      <c r="C181" s="61">
        <v>2469.0100000000002</v>
      </c>
      <c r="D181" s="61">
        <v>13272</v>
      </c>
      <c r="E181" s="61">
        <v>13272</v>
      </c>
      <c r="F181" s="62">
        <v>3700.84</v>
      </c>
      <c r="G181" s="61">
        <f t="shared" si="87"/>
        <v>149.89165697992314</v>
      </c>
      <c r="H181" s="60">
        <f t="shared" si="88"/>
        <v>27.884569017480409</v>
      </c>
    </row>
    <row r="182" spans="2:8">
      <c r="B182" s="87" t="s">
        <v>137</v>
      </c>
      <c r="C182" s="61">
        <v>2473.04</v>
      </c>
      <c r="D182" s="61">
        <v>7963</v>
      </c>
      <c r="E182" s="61">
        <v>7963</v>
      </c>
      <c r="F182" s="62">
        <v>1474.46</v>
      </c>
      <c r="G182" s="61">
        <f t="shared" si="87"/>
        <v>59.621356710768936</v>
      </c>
      <c r="H182" s="60">
        <f t="shared" si="88"/>
        <v>18.516388295868392</v>
      </c>
    </row>
    <row r="183" spans="2:8">
      <c r="B183" s="87" t="s">
        <v>253</v>
      </c>
      <c r="C183" s="61">
        <v>2462.4</v>
      </c>
      <c r="D183" s="61">
        <v>3318</v>
      </c>
      <c r="E183" s="61">
        <v>3318</v>
      </c>
      <c r="F183" s="62">
        <v>3088.52</v>
      </c>
      <c r="G183" s="61">
        <f t="shared" si="87"/>
        <v>125.42722547108511</v>
      </c>
      <c r="H183" s="60">
        <f t="shared" si="88"/>
        <v>93.083785412899331</v>
      </c>
    </row>
    <row r="184" spans="2:8">
      <c r="B184" s="87" t="s">
        <v>138</v>
      </c>
      <c r="C184" s="61">
        <v>851.07</v>
      </c>
      <c r="D184" s="61">
        <v>1991</v>
      </c>
      <c r="E184" s="61">
        <v>1991</v>
      </c>
      <c r="F184" s="62">
        <v>991.52</v>
      </c>
      <c r="G184" s="61">
        <f t="shared" si="87"/>
        <v>116.50275535502365</v>
      </c>
      <c r="H184" s="60">
        <f t="shared" si="88"/>
        <v>49.800100452034151</v>
      </c>
    </row>
    <row r="185" spans="2:8">
      <c r="B185" s="87" t="s">
        <v>139</v>
      </c>
      <c r="C185" s="61">
        <v>3844.77</v>
      </c>
      <c r="D185" s="61">
        <v>13272</v>
      </c>
      <c r="E185" s="61">
        <v>13272</v>
      </c>
      <c r="F185" s="62">
        <v>7043.5</v>
      </c>
      <c r="G185" s="61">
        <f t="shared" si="87"/>
        <v>183.19691424974707</v>
      </c>
      <c r="H185" s="60">
        <f t="shared" si="88"/>
        <v>53.070373719107899</v>
      </c>
    </row>
    <row r="186" spans="2:8">
      <c r="B186" s="87" t="s">
        <v>140</v>
      </c>
      <c r="C186" s="61">
        <f>C187</f>
        <v>1425.4</v>
      </c>
      <c r="D186" s="61">
        <f t="shared" ref="D186" si="99">D187</f>
        <v>1062</v>
      </c>
      <c r="E186" s="61">
        <f t="shared" ref="E186" si="100">E187</f>
        <v>1062</v>
      </c>
      <c r="F186" s="61">
        <f t="shared" ref="F186" si="101">F187</f>
        <v>571.03000000000009</v>
      </c>
      <c r="G186" s="61">
        <f t="shared" si="87"/>
        <v>40.061035498807357</v>
      </c>
      <c r="H186" s="60">
        <f t="shared" si="88"/>
        <v>53.769303201506602</v>
      </c>
    </row>
    <row r="187" spans="2:8">
      <c r="B187" s="87" t="s">
        <v>141</v>
      </c>
      <c r="C187" s="61">
        <f>C188+C189+C190</f>
        <v>1425.4</v>
      </c>
      <c r="D187" s="61">
        <f t="shared" ref="D187" si="102">D188+D189+D190</f>
        <v>1062</v>
      </c>
      <c r="E187" s="61">
        <f t="shared" ref="E187" si="103">E188+E189+E190</f>
        <v>1062</v>
      </c>
      <c r="F187" s="61">
        <f t="shared" ref="F187" si="104">F188+F189+F190</f>
        <v>571.03000000000009</v>
      </c>
      <c r="G187" s="61">
        <f t="shared" si="87"/>
        <v>40.061035498807357</v>
      </c>
      <c r="H187" s="60">
        <f t="shared" si="88"/>
        <v>53.769303201506602</v>
      </c>
    </row>
    <row r="188" spans="2:8">
      <c r="B188" s="87" t="s">
        <v>142</v>
      </c>
      <c r="C188" s="61">
        <v>965.91</v>
      </c>
      <c r="D188" s="61">
        <v>1062</v>
      </c>
      <c r="E188" s="61">
        <v>1062</v>
      </c>
      <c r="F188" s="62">
        <v>301.17</v>
      </c>
      <c r="G188" s="61">
        <f t="shared" si="87"/>
        <v>31.179923595366034</v>
      </c>
      <c r="H188" s="60">
        <f t="shared" si="88"/>
        <v>28.358757062146893</v>
      </c>
    </row>
    <row r="189" spans="2:8">
      <c r="B189" s="87" t="s">
        <v>144</v>
      </c>
      <c r="C189" s="61">
        <v>454.59</v>
      </c>
      <c r="D189" s="61">
        <v>0</v>
      </c>
      <c r="E189" s="61">
        <v>0</v>
      </c>
      <c r="F189" s="62">
        <v>244.9</v>
      </c>
      <c r="G189" s="61">
        <f t="shared" si="87"/>
        <v>53.872720473393606</v>
      </c>
      <c r="H189" s="60" t="e">
        <f t="shared" si="88"/>
        <v>#DIV/0!</v>
      </c>
    </row>
    <row r="190" spans="2:8">
      <c r="B190" s="87" t="s">
        <v>143</v>
      </c>
      <c r="C190" s="61">
        <v>4.9000000000000004</v>
      </c>
      <c r="D190" s="61">
        <v>0</v>
      </c>
      <c r="E190" s="61">
        <v>0</v>
      </c>
      <c r="F190" s="62">
        <v>24.96</v>
      </c>
      <c r="G190" s="61">
        <f t="shared" si="87"/>
        <v>509.38775510204079</v>
      </c>
      <c r="H190" s="60" t="e">
        <f t="shared" si="88"/>
        <v>#DIV/0!</v>
      </c>
    </row>
    <row r="191" spans="2:8">
      <c r="B191" s="87" t="s">
        <v>145</v>
      </c>
      <c r="C191" s="61">
        <f>C192</f>
        <v>4803.63</v>
      </c>
      <c r="D191" s="61">
        <f t="shared" ref="D191:D192" si="105">D192</f>
        <v>11500</v>
      </c>
      <c r="E191" s="61">
        <f t="shared" ref="E191:E192" si="106">E192</f>
        <v>11500</v>
      </c>
      <c r="F191" s="61">
        <f t="shared" ref="F191:F192" si="107">F192</f>
        <v>7053</v>
      </c>
      <c r="G191" s="61">
        <f t="shared" si="87"/>
        <v>146.82646248774364</v>
      </c>
      <c r="H191" s="60">
        <f t="shared" si="88"/>
        <v>61.330434782608698</v>
      </c>
    </row>
    <row r="192" spans="2:8">
      <c r="B192" s="87" t="s">
        <v>279</v>
      </c>
      <c r="C192" s="61">
        <f>C193</f>
        <v>4803.63</v>
      </c>
      <c r="D192" s="61">
        <f t="shared" si="105"/>
        <v>11500</v>
      </c>
      <c r="E192" s="61">
        <f t="shared" si="106"/>
        <v>11500</v>
      </c>
      <c r="F192" s="61">
        <f t="shared" si="107"/>
        <v>7053</v>
      </c>
      <c r="G192" s="61">
        <f t="shared" si="87"/>
        <v>146.82646248774364</v>
      </c>
      <c r="H192" s="60">
        <f t="shared" si="88"/>
        <v>61.330434782608698</v>
      </c>
    </row>
    <row r="193" spans="2:8">
      <c r="B193" s="87" t="s">
        <v>278</v>
      </c>
      <c r="C193" s="61">
        <v>4803.63</v>
      </c>
      <c r="D193" s="61">
        <v>11500</v>
      </c>
      <c r="E193" s="61">
        <v>11500</v>
      </c>
      <c r="F193" s="62">
        <v>7053</v>
      </c>
      <c r="G193" s="61">
        <f t="shared" si="87"/>
        <v>146.82646248774364</v>
      </c>
      <c r="H193" s="60">
        <f t="shared" si="88"/>
        <v>61.330434782608698</v>
      </c>
    </row>
    <row r="194" spans="2:8">
      <c r="B194" s="87" t="s">
        <v>146</v>
      </c>
      <c r="C194" s="61">
        <f>C198+C195</f>
        <v>7699.13</v>
      </c>
      <c r="D194" s="61">
        <f t="shared" ref="D194:F194" si="108">D198+D195</f>
        <v>23308</v>
      </c>
      <c r="E194" s="61">
        <f t="shared" si="108"/>
        <v>23308</v>
      </c>
      <c r="F194" s="61">
        <f t="shared" si="108"/>
        <v>27950.01</v>
      </c>
      <c r="G194" s="61">
        <f t="shared" si="87"/>
        <v>363.02816032460805</v>
      </c>
      <c r="H194" s="60">
        <f t="shared" si="88"/>
        <v>119.91595160459927</v>
      </c>
    </row>
    <row r="195" spans="2:8">
      <c r="B195" s="87" t="s">
        <v>147</v>
      </c>
      <c r="C195" s="61">
        <f>C196</f>
        <v>0</v>
      </c>
      <c r="D195" s="61">
        <f t="shared" ref="D195:F195" si="109">D196</f>
        <v>0</v>
      </c>
      <c r="E195" s="61">
        <f t="shared" si="109"/>
        <v>0</v>
      </c>
      <c r="F195" s="61">
        <f t="shared" si="109"/>
        <v>2000</v>
      </c>
      <c r="G195" s="61" t="e">
        <f t="shared" si="87"/>
        <v>#DIV/0!</v>
      </c>
      <c r="H195" s="60" t="e">
        <f t="shared" si="88"/>
        <v>#DIV/0!</v>
      </c>
    </row>
    <row r="196" spans="2:8">
      <c r="B196" s="87" t="s">
        <v>259</v>
      </c>
      <c r="C196" s="61">
        <f>C197</f>
        <v>0</v>
      </c>
      <c r="D196" s="61">
        <f t="shared" ref="D196:F196" si="110">D197</f>
        <v>0</v>
      </c>
      <c r="E196" s="61">
        <f t="shared" si="110"/>
        <v>0</v>
      </c>
      <c r="F196" s="61">
        <f t="shared" si="110"/>
        <v>2000</v>
      </c>
      <c r="G196" s="61" t="e">
        <f t="shared" si="87"/>
        <v>#DIV/0!</v>
      </c>
      <c r="H196" s="60" t="e">
        <f t="shared" si="88"/>
        <v>#DIV/0!</v>
      </c>
    </row>
    <row r="197" spans="2:8">
      <c r="B197" s="87" t="s">
        <v>148</v>
      </c>
      <c r="C197" s="61">
        <v>0</v>
      </c>
      <c r="D197" s="61">
        <v>0</v>
      </c>
      <c r="E197" s="61">
        <v>0</v>
      </c>
      <c r="F197" s="61">
        <v>2000</v>
      </c>
      <c r="G197" s="61" t="e">
        <f t="shared" si="87"/>
        <v>#DIV/0!</v>
      </c>
      <c r="H197" s="60" t="e">
        <f t="shared" si="88"/>
        <v>#DIV/0!</v>
      </c>
    </row>
    <row r="198" spans="2:8">
      <c r="B198" s="87" t="s">
        <v>149</v>
      </c>
      <c r="C198" s="61">
        <f>C203+C201+C199</f>
        <v>7699.13</v>
      </c>
      <c r="D198" s="61">
        <f>D203+D201+D199</f>
        <v>23308</v>
      </c>
      <c r="E198" s="61">
        <f>E203+E201+E199</f>
        <v>23308</v>
      </c>
      <c r="F198" s="61">
        <f>F203+F201+F199</f>
        <v>25950.01</v>
      </c>
      <c r="G198" s="61">
        <f t="shared" si="87"/>
        <v>337.0511992913485</v>
      </c>
      <c r="H198" s="60">
        <f t="shared" si="88"/>
        <v>111.33520679594989</v>
      </c>
    </row>
    <row r="199" spans="2:8">
      <c r="B199" s="87" t="s">
        <v>150</v>
      </c>
      <c r="C199" s="61">
        <f>C200</f>
        <v>5969.64</v>
      </c>
      <c r="D199" s="61">
        <f t="shared" ref="D199:F199" si="111">D200</f>
        <v>19908</v>
      </c>
      <c r="E199" s="61">
        <f t="shared" si="111"/>
        <v>19908</v>
      </c>
      <c r="F199" s="61">
        <f t="shared" si="111"/>
        <v>23370.14</v>
      </c>
      <c r="G199" s="61">
        <f t="shared" si="87"/>
        <v>391.48323852024578</v>
      </c>
      <c r="H199" s="60">
        <f t="shared" si="88"/>
        <v>117.3906972071529</v>
      </c>
    </row>
    <row r="200" spans="2:8">
      <c r="B200" s="87" t="s">
        <v>151</v>
      </c>
      <c r="C200" s="61">
        <v>5969.64</v>
      </c>
      <c r="D200" s="61">
        <v>19908</v>
      </c>
      <c r="E200" s="61">
        <v>19908</v>
      </c>
      <c r="F200" s="62">
        <v>23370.14</v>
      </c>
      <c r="G200" s="61">
        <f t="shared" si="87"/>
        <v>391.48323852024578</v>
      </c>
      <c r="H200" s="60">
        <f t="shared" si="88"/>
        <v>117.3906972071529</v>
      </c>
    </row>
    <row r="201" spans="2:8">
      <c r="B201" s="87" t="s">
        <v>154</v>
      </c>
      <c r="C201" s="61">
        <f>C202</f>
        <v>1729.49</v>
      </c>
      <c r="D201" s="61">
        <f t="shared" ref="D201" si="112">D202</f>
        <v>3400</v>
      </c>
      <c r="E201" s="61">
        <f t="shared" ref="E201" si="113">E202</f>
        <v>3400</v>
      </c>
      <c r="F201" s="61">
        <f t="shared" ref="F201" si="114">F202</f>
        <v>1829.87</v>
      </c>
      <c r="G201" s="61">
        <f t="shared" si="87"/>
        <v>105.80402315133361</v>
      </c>
      <c r="H201" s="60">
        <f t="shared" si="88"/>
        <v>53.819705882352942</v>
      </c>
    </row>
    <row r="202" spans="2:8">
      <c r="B202" s="87" t="s">
        <v>155</v>
      </c>
      <c r="C202" s="61">
        <v>1729.49</v>
      </c>
      <c r="D202" s="61">
        <v>3400</v>
      </c>
      <c r="E202" s="61">
        <v>3400</v>
      </c>
      <c r="F202" s="62">
        <v>1829.87</v>
      </c>
      <c r="G202" s="61">
        <f t="shared" si="87"/>
        <v>105.80402315133361</v>
      </c>
      <c r="H202" s="60">
        <f t="shared" si="88"/>
        <v>53.819705882352942</v>
      </c>
    </row>
    <row r="203" spans="2:8">
      <c r="B203" s="87" t="s">
        <v>156</v>
      </c>
      <c r="C203" s="61">
        <f>C204</f>
        <v>0</v>
      </c>
      <c r="D203" s="61">
        <f t="shared" ref="D203" si="115">D204</f>
        <v>0</v>
      </c>
      <c r="E203" s="61">
        <f t="shared" ref="E203" si="116">E204</f>
        <v>0</v>
      </c>
      <c r="F203" s="61">
        <f t="shared" ref="F203" si="117">F204</f>
        <v>750</v>
      </c>
      <c r="G203" s="61" t="e">
        <f t="shared" si="87"/>
        <v>#DIV/0!</v>
      </c>
      <c r="H203" s="60" t="e">
        <f t="shared" si="88"/>
        <v>#DIV/0!</v>
      </c>
    </row>
    <row r="204" spans="2:8">
      <c r="B204" s="87" t="s">
        <v>157</v>
      </c>
      <c r="C204" s="61">
        <v>0</v>
      </c>
      <c r="D204" s="61">
        <v>0</v>
      </c>
      <c r="E204" s="61">
        <v>0</v>
      </c>
      <c r="F204" s="62">
        <v>750</v>
      </c>
      <c r="G204" s="61" t="e">
        <f t="shared" si="87"/>
        <v>#DIV/0!</v>
      </c>
      <c r="H204" s="60" t="e">
        <f t="shared" si="88"/>
        <v>#DIV/0!</v>
      </c>
    </row>
    <row r="205" spans="2:8">
      <c r="B205" s="10" t="s">
        <v>76</v>
      </c>
      <c r="C205" s="97"/>
      <c r="D205" s="97"/>
      <c r="E205" s="98"/>
      <c r="F205" s="99"/>
      <c r="G205" s="61"/>
      <c r="H205" s="60"/>
    </row>
    <row r="206" spans="2:8">
      <c r="B206" s="10" t="s">
        <v>76</v>
      </c>
      <c r="C206" s="97">
        <f>C207+C234</f>
        <v>174271.84</v>
      </c>
      <c r="D206" s="97">
        <f t="shared" ref="D206:F206" si="118">D207+D234</f>
        <v>296420</v>
      </c>
      <c r="E206" s="97">
        <f t="shared" si="118"/>
        <v>296420</v>
      </c>
      <c r="F206" s="97">
        <f t="shared" si="118"/>
        <v>169073.56000000003</v>
      </c>
      <c r="G206" s="61">
        <f t="shared" si="87"/>
        <v>97.017142872881834</v>
      </c>
      <c r="H206" s="60">
        <f t="shared" si="88"/>
        <v>57.038512920855553</v>
      </c>
    </row>
    <row r="207" spans="2:8">
      <c r="B207" s="100" t="s">
        <v>160</v>
      </c>
      <c r="C207" s="97">
        <f>C208+C230</f>
        <v>31102.32</v>
      </c>
      <c r="D207" s="97">
        <f>D208+D230</f>
        <v>41457</v>
      </c>
      <c r="E207" s="97">
        <f>E208+E230</f>
        <v>41457</v>
      </c>
      <c r="F207" s="97">
        <f>F208+F230</f>
        <v>20929.099999999999</v>
      </c>
      <c r="G207" s="61">
        <f t="shared" si="87"/>
        <v>67.291121691243603</v>
      </c>
      <c r="H207" s="60">
        <f t="shared" si="88"/>
        <v>50.483874858286896</v>
      </c>
    </row>
    <row r="208" spans="2:8">
      <c r="B208" s="89" t="s">
        <v>158</v>
      </c>
      <c r="C208" s="61">
        <f>C209+C216</f>
        <v>31102.32</v>
      </c>
      <c r="D208" s="61">
        <f t="shared" ref="D208:F208" si="119">D209+D216</f>
        <v>35134</v>
      </c>
      <c r="E208" s="61">
        <f t="shared" si="119"/>
        <v>35134</v>
      </c>
      <c r="F208" s="61">
        <f t="shared" si="119"/>
        <v>20929.099999999999</v>
      </c>
      <c r="G208" s="61">
        <f t="shared" si="87"/>
        <v>67.291121691243603</v>
      </c>
      <c r="H208" s="60">
        <f t="shared" si="88"/>
        <v>59.569363010189555</v>
      </c>
    </row>
    <row r="209" spans="2:8">
      <c r="B209" s="89" t="s">
        <v>109</v>
      </c>
      <c r="C209" s="61">
        <f>C210+C212+C214</f>
        <v>22409.26</v>
      </c>
      <c r="D209" s="61">
        <f t="shared" ref="D209" si="120">D210+D212+D214</f>
        <v>26795</v>
      </c>
      <c r="E209" s="61">
        <f t="shared" ref="E209" si="121">E210+E212+E214</f>
        <v>26795</v>
      </c>
      <c r="F209" s="61">
        <f t="shared" ref="F209" si="122">F210+F212+F214</f>
        <v>14834.63</v>
      </c>
      <c r="G209" s="61">
        <f t="shared" si="87"/>
        <v>66.19866073221516</v>
      </c>
      <c r="H209" s="60">
        <f t="shared" si="88"/>
        <v>55.363426012315728</v>
      </c>
    </row>
    <row r="210" spans="2:8">
      <c r="B210" s="89" t="s">
        <v>252</v>
      </c>
      <c r="C210" s="61">
        <f>C211</f>
        <v>18779.73</v>
      </c>
      <c r="D210" s="61">
        <f t="shared" ref="D210" si="123">D211</f>
        <v>22272</v>
      </c>
      <c r="E210" s="61">
        <f t="shared" ref="E210" si="124">E211</f>
        <v>22272</v>
      </c>
      <c r="F210" s="61">
        <f t="shared" ref="F210" si="125">F211</f>
        <v>12334.83</v>
      </c>
      <c r="G210" s="61">
        <f t="shared" si="87"/>
        <v>65.681615230889904</v>
      </c>
      <c r="H210" s="60">
        <f t="shared" si="88"/>
        <v>55.382677801724135</v>
      </c>
    </row>
    <row r="211" spans="2:8">
      <c r="B211" s="87" t="s">
        <v>105</v>
      </c>
      <c r="C211" s="61">
        <v>18779.73</v>
      </c>
      <c r="D211" s="61">
        <v>22272</v>
      </c>
      <c r="E211" s="61">
        <v>22272</v>
      </c>
      <c r="F211" s="62">
        <v>12334.83</v>
      </c>
      <c r="G211" s="61">
        <f t="shared" si="87"/>
        <v>65.681615230889904</v>
      </c>
      <c r="H211" s="60">
        <f t="shared" si="88"/>
        <v>55.382677801724135</v>
      </c>
    </row>
    <row r="212" spans="2:8">
      <c r="B212" s="87" t="s">
        <v>110</v>
      </c>
      <c r="C212" s="61">
        <f>C213</f>
        <v>530.89</v>
      </c>
      <c r="D212" s="61">
        <f t="shared" ref="D212" si="126">D213</f>
        <v>398</v>
      </c>
      <c r="E212" s="61">
        <f t="shared" ref="E212" si="127">E213</f>
        <v>398</v>
      </c>
      <c r="F212" s="61">
        <f t="shared" ref="F212" si="128">F213</f>
        <v>464.56</v>
      </c>
      <c r="G212" s="61">
        <f t="shared" si="87"/>
        <v>87.505886341803389</v>
      </c>
      <c r="H212" s="60">
        <f t="shared" si="88"/>
        <v>116.72361809045226</v>
      </c>
    </row>
    <row r="213" spans="2:8">
      <c r="B213" s="87" t="s">
        <v>106</v>
      </c>
      <c r="C213" s="61">
        <v>530.89</v>
      </c>
      <c r="D213" s="61">
        <v>398</v>
      </c>
      <c r="E213" s="61">
        <v>398</v>
      </c>
      <c r="F213" s="62">
        <v>464.56</v>
      </c>
      <c r="G213" s="61">
        <f t="shared" si="87"/>
        <v>87.505886341803389</v>
      </c>
      <c r="H213" s="60">
        <f t="shared" si="88"/>
        <v>116.72361809045226</v>
      </c>
    </row>
    <row r="214" spans="2:8">
      <c r="B214" s="87" t="s">
        <v>111</v>
      </c>
      <c r="C214" s="61">
        <f>C215</f>
        <v>3098.64</v>
      </c>
      <c r="D214" s="61">
        <f t="shared" ref="D214:F214" si="129">D215</f>
        <v>4125</v>
      </c>
      <c r="E214" s="61">
        <f t="shared" si="129"/>
        <v>4125</v>
      </c>
      <c r="F214" s="61">
        <f t="shared" si="129"/>
        <v>2035.24</v>
      </c>
      <c r="G214" s="61">
        <f t="shared" si="87"/>
        <v>65.681718431311808</v>
      </c>
      <c r="H214" s="60">
        <f t="shared" si="88"/>
        <v>49.339151515151514</v>
      </c>
    </row>
    <row r="215" spans="2:8">
      <c r="B215" s="87" t="s">
        <v>107</v>
      </c>
      <c r="C215" s="61">
        <v>3098.64</v>
      </c>
      <c r="D215" s="61">
        <v>4125</v>
      </c>
      <c r="E215" s="61">
        <v>4125</v>
      </c>
      <c r="F215" s="62">
        <v>2035.24</v>
      </c>
      <c r="G215" s="61">
        <f t="shared" si="87"/>
        <v>65.681718431311808</v>
      </c>
      <c r="H215" s="60">
        <f t="shared" si="88"/>
        <v>49.339151515151514</v>
      </c>
    </row>
    <row r="216" spans="2:8">
      <c r="B216" s="87" t="s">
        <v>112</v>
      </c>
      <c r="C216" s="61">
        <f>C217+C219+C222+C225+C227</f>
        <v>8693.0600000000013</v>
      </c>
      <c r="D216" s="61">
        <f>D217+D219+D222+D225+D227</f>
        <v>8339</v>
      </c>
      <c r="E216" s="61">
        <f>E217+E219+E222+E225+E227</f>
        <v>8339</v>
      </c>
      <c r="F216" s="61">
        <f>F217+F219+F222+F225+F227</f>
        <v>6094.4699999999993</v>
      </c>
      <c r="G216" s="61">
        <f t="shared" si="87"/>
        <v>70.107303987318602</v>
      </c>
      <c r="H216" s="60">
        <f t="shared" si="88"/>
        <v>73.083942918815197</v>
      </c>
    </row>
    <row r="217" spans="2:8">
      <c r="B217" s="87" t="s">
        <v>113</v>
      </c>
      <c r="C217" s="61">
        <f>C218</f>
        <v>2986.21</v>
      </c>
      <c r="D217" s="61">
        <f t="shared" ref="D217:F217" si="130">D218</f>
        <v>3250</v>
      </c>
      <c r="E217" s="61">
        <f t="shared" si="130"/>
        <v>3250</v>
      </c>
      <c r="F217" s="61">
        <f t="shared" si="130"/>
        <v>2667.98</v>
      </c>
      <c r="G217" s="61">
        <f t="shared" si="87"/>
        <v>89.343348257490263</v>
      </c>
      <c r="H217" s="60">
        <f t="shared" si="88"/>
        <v>82.091692307692313</v>
      </c>
    </row>
    <row r="218" spans="2:8">
      <c r="B218" s="87" t="s">
        <v>114</v>
      </c>
      <c r="C218" s="61">
        <v>2986.21</v>
      </c>
      <c r="D218" s="61">
        <v>3250</v>
      </c>
      <c r="E218" s="61">
        <v>3250</v>
      </c>
      <c r="F218" s="62">
        <v>2667.98</v>
      </c>
      <c r="G218" s="61">
        <f t="shared" si="87"/>
        <v>89.343348257490263</v>
      </c>
      <c r="H218" s="60">
        <f t="shared" si="88"/>
        <v>82.091692307692313</v>
      </c>
    </row>
    <row r="219" spans="2:8">
      <c r="B219" s="87" t="s">
        <v>117</v>
      </c>
      <c r="C219" s="61">
        <f>C220+C221</f>
        <v>0</v>
      </c>
      <c r="D219" s="61">
        <f t="shared" ref="D219:F219" si="131">D220+D221</f>
        <v>2654</v>
      </c>
      <c r="E219" s="61">
        <f t="shared" si="131"/>
        <v>2654</v>
      </c>
      <c r="F219" s="61">
        <f t="shared" si="131"/>
        <v>1181.0999999999999</v>
      </c>
      <c r="G219" s="61" t="e">
        <f t="shared" si="87"/>
        <v>#DIV/0!</v>
      </c>
      <c r="H219" s="60">
        <f t="shared" si="88"/>
        <v>44.502637528259228</v>
      </c>
    </row>
    <row r="220" spans="2:8">
      <c r="B220" s="87" t="s">
        <v>118</v>
      </c>
      <c r="C220" s="61">
        <v>0</v>
      </c>
      <c r="D220" s="61">
        <v>0</v>
      </c>
      <c r="E220" s="61">
        <v>0</v>
      </c>
      <c r="F220" s="62">
        <v>1181.0999999999999</v>
      </c>
      <c r="G220" s="61" t="e">
        <f t="shared" si="87"/>
        <v>#DIV/0!</v>
      </c>
      <c r="H220" s="60" t="e">
        <f t="shared" si="88"/>
        <v>#DIV/0!</v>
      </c>
    </row>
    <row r="221" spans="2:8">
      <c r="B221" s="87" t="s">
        <v>119</v>
      </c>
      <c r="C221" s="61">
        <v>0</v>
      </c>
      <c r="D221" s="61">
        <v>2654</v>
      </c>
      <c r="E221" s="61">
        <v>2654</v>
      </c>
      <c r="F221" s="62">
        <v>0</v>
      </c>
      <c r="G221" s="61" t="e">
        <f t="shared" si="87"/>
        <v>#DIV/0!</v>
      </c>
      <c r="H221" s="60">
        <f t="shared" si="88"/>
        <v>0</v>
      </c>
    </row>
    <row r="222" spans="2:8">
      <c r="B222" s="87" t="s">
        <v>123</v>
      </c>
      <c r="C222" s="61">
        <f>C223+C224</f>
        <v>3437.32</v>
      </c>
      <c r="D222" s="61">
        <f t="shared" ref="D222:F222" si="132">D223+D224</f>
        <v>2400</v>
      </c>
      <c r="E222" s="61">
        <f t="shared" si="132"/>
        <v>2400</v>
      </c>
      <c r="F222" s="61">
        <f t="shared" si="132"/>
        <v>9.6</v>
      </c>
      <c r="G222" s="61">
        <f t="shared" si="87"/>
        <v>0.2792873517740565</v>
      </c>
      <c r="H222" s="60">
        <f t="shared" si="88"/>
        <v>0.4</v>
      </c>
    </row>
    <row r="223" spans="2:8">
      <c r="B223" s="87" t="s">
        <v>126</v>
      </c>
      <c r="C223" s="61">
        <v>3437.32</v>
      </c>
      <c r="D223" s="61">
        <v>2400</v>
      </c>
      <c r="E223" s="61">
        <v>2400</v>
      </c>
      <c r="F223" s="62">
        <v>0</v>
      </c>
      <c r="G223" s="61">
        <f t="shared" si="87"/>
        <v>0</v>
      </c>
      <c r="H223" s="60">
        <f t="shared" si="88"/>
        <v>0</v>
      </c>
    </row>
    <row r="224" spans="2:8">
      <c r="B224" s="87" t="s">
        <v>132</v>
      </c>
      <c r="C224" s="61">
        <v>0</v>
      </c>
      <c r="D224" s="61">
        <v>0</v>
      </c>
      <c r="E224" s="61">
        <v>0</v>
      </c>
      <c r="F224" s="62">
        <v>9.6</v>
      </c>
      <c r="G224" s="61" t="e">
        <f t="shared" ref="G224:G287" si="133">F224/C224*100</f>
        <v>#DIV/0!</v>
      </c>
      <c r="H224" s="60" t="e">
        <f t="shared" ref="H224:H287" si="134">F224/E224*100</f>
        <v>#DIV/0!</v>
      </c>
    </row>
    <row r="225" spans="2:8">
      <c r="B225" s="87" t="s">
        <v>133</v>
      </c>
      <c r="C225" s="61">
        <f>C226</f>
        <v>0</v>
      </c>
      <c r="D225" s="61">
        <f t="shared" ref="D225" si="135">D226</f>
        <v>0</v>
      </c>
      <c r="E225" s="61">
        <f t="shared" ref="E225" si="136">E226</f>
        <v>0</v>
      </c>
      <c r="F225" s="61">
        <f t="shared" ref="F225" si="137">F226</f>
        <v>145.55000000000001</v>
      </c>
      <c r="G225" s="61" t="e">
        <f t="shared" si="133"/>
        <v>#DIV/0!</v>
      </c>
      <c r="H225" s="60" t="e">
        <f t="shared" si="134"/>
        <v>#DIV/0!</v>
      </c>
    </row>
    <row r="226" spans="2:8">
      <c r="B226" s="87" t="s">
        <v>134</v>
      </c>
      <c r="C226" s="61">
        <v>0</v>
      </c>
      <c r="D226" s="61">
        <v>0</v>
      </c>
      <c r="E226" s="61">
        <v>0</v>
      </c>
      <c r="F226" s="62">
        <v>145.55000000000001</v>
      </c>
      <c r="G226" s="61" t="e">
        <f t="shared" si="133"/>
        <v>#DIV/0!</v>
      </c>
      <c r="H226" s="60" t="e">
        <f t="shared" si="134"/>
        <v>#DIV/0!</v>
      </c>
    </row>
    <row r="227" spans="2:8">
      <c r="B227" s="87" t="s">
        <v>135</v>
      </c>
      <c r="C227" s="61">
        <f>C228+C229</f>
        <v>2269.5300000000002</v>
      </c>
      <c r="D227" s="61">
        <f t="shared" ref="D227:F227" si="138">D228+D229</f>
        <v>35</v>
      </c>
      <c r="E227" s="61">
        <f t="shared" si="138"/>
        <v>35</v>
      </c>
      <c r="F227" s="61">
        <f t="shared" si="138"/>
        <v>2090.2399999999998</v>
      </c>
      <c r="G227" s="61">
        <f t="shared" si="133"/>
        <v>92.100126457900956</v>
      </c>
      <c r="H227" s="60">
        <f t="shared" si="134"/>
        <v>5972.114285714285</v>
      </c>
    </row>
    <row r="228" spans="2:8">
      <c r="B228" s="87" t="s">
        <v>137</v>
      </c>
      <c r="C228" s="61">
        <v>0</v>
      </c>
      <c r="D228" s="61">
        <v>0</v>
      </c>
      <c r="E228" s="61">
        <v>0</v>
      </c>
      <c r="F228" s="62">
        <v>678.24</v>
      </c>
      <c r="G228" s="61" t="e">
        <f t="shared" si="133"/>
        <v>#DIV/0!</v>
      </c>
      <c r="H228" s="60" t="e">
        <f t="shared" si="134"/>
        <v>#DIV/0!</v>
      </c>
    </row>
    <row r="229" spans="2:8">
      <c r="B229" s="87" t="s">
        <v>139</v>
      </c>
      <c r="C229" s="61">
        <v>2269.5300000000002</v>
      </c>
      <c r="D229" s="61">
        <v>35</v>
      </c>
      <c r="E229" s="61">
        <v>35</v>
      </c>
      <c r="F229" s="62">
        <v>1412</v>
      </c>
      <c r="G229" s="61">
        <f t="shared" si="133"/>
        <v>62.215524800289046</v>
      </c>
      <c r="H229" s="60">
        <f t="shared" si="134"/>
        <v>4034.2857142857142</v>
      </c>
    </row>
    <row r="230" spans="2:8">
      <c r="B230" s="87" t="s">
        <v>146</v>
      </c>
      <c r="C230" s="61">
        <f>C231</f>
        <v>0</v>
      </c>
      <c r="D230" s="61">
        <f t="shared" ref="D230:F231" si="139">D231</f>
        <v>6323</v>
      </c>
      <c r="E230" s="61">
        <f t="shared" si="139"/>
        <v>6323</v>
      </c>
      <c r="F230" s="61">
        <f t="shared" si="139"/>
        <v>0</v>
      </c>
      <c r="G230" s="61" t="e">
        <f t="shared" si="133"/>
        <v>#DIV/0!</v>
      </c>
      <c r="H230" s="60">
        <f t="shared" si="134"/>
        <v>0</v>
      </c>
    </row>
    <row r="231" spans="2:8">
      <c r="B231" s="87" t="s">
        <v>149</v>
      </c>
      <c r="C231" s="61">
        <f>C232</f>
        <v>0</v>
      </c>
      <c r="D231" s="61">
        <f t="shared" si="139"/>
        <v>6323</v>
      </c>
      <c r="E231" s="61">
        <f t="shared" si="139"/>
        <v>6323</v>
      </c>
      <c r="F231" s="61">
        <f t="shared" si="139"/>
        <v>0</v>
      </c>
      <c r="G231" s="61" t="e">
        <f t="shared" si="133"/>
        <v>#DIV/0!</v>
      </c>
      <c r="H231" s="60">
        <f t="shared" si="134"/>
        <v>0</v>
      </c>
    </row>
    <row r="232" spans="2:8">
      <c r="B232" s="87" t="s">
        <v>150</v>
      </c>
      <c r="C232" s="61">
        <f>C233</f>
        <v>0</v>
      </c>
      <c r="D232" s="61">
        <f t="shared" ref="D232:F232" si="140">D233</f>
        <v>6323</v>
      </c>
      <c r="E232" s="61">
        <f t="shared" si="140"/>
        <v>6323</v>
      </c>
      <c r="F232" s="61">
        <f t="shared" si="140"/>
        <v>0</v>
      </c>
      <c r="G232" s="61" t="e">
        <f t="shared" si="133"/>
        <v>#DIV/0!</v>
      </c>
      <c r="H232" s="60">
        <f t="shared" si="134"/>
        <v>0</v>
      </c>
    </row>
    <row r="233" spans="2:8">
      <c r="B233" s="87" t="s">
        <v>151</v>
      </c>
      <c r="C233" s="61">
        <v>0</v>
      </c>
      <c r="D233" s="61">
        <v>6323</v>
      </c>
      <c r="E233" s="61">
        <v>6323</v>
      </c>
      <c r="F233" s="62">
        <v>0</v>
      </c>
      <c r="G233" s="61" t="e">
        <f t="shared" si="133"/>
        <v>#DIV/0!</v>
      </c>
      <c r="H233" s="60">
        <f t="shared" si="134"/>
        <v>0</v>
      </c>
    </row>
    <row r="234" spans="2:8">
      <c r="B234" s="100" t="s">
        <v>80</v>
      </c>
      <c r="C234" s="97">
        <f>C235+C272</f>
        <v>143169.51999999999</v>
      </c>
      <c r="D234" s="97">
        <f>D235+D272</f>
        <v>254963</v>
      </c>
      <c r="E234" s="97">
        <f>E235+E272</f>
        <v>254963</v>
      </c>
      <c r="F234" s="97">
        <f>F235+F272</f>
        <v>148144.46000000002</v>
      </c>
      <c r="G234" s="61">
        <f t="shared" si="133"/>
        <v>103.47485973271408</v>
      </c>
      <c r="H234" s="60">
        <f t="shared" si="134"/>
        <v>58.104297486301938</v>
      </c>
    </row>
    <row r="235" spans="2:8">
      <c r="B235" s="89" t="s">
        <v>158</v>
      </c>
      <c r="C235" s="61">
        <f>C236+C243+C269</f>
        <v>122077.63999999998</v>
      </c>
      <c r="D235" s="61">
        <f t="shared" ref="D235:F235" si="141">D236+D243+D269</f>
        <v>246463</v>
      </c>
      <c r="E235" s="61">
        <f t="shared" si="141"/>
        <v>246463</v>
      </c>
      <c r="F235" s="61">
        <f t="shared" si="141"/>
        <v>142734.45000000001</v>
      </c>
      <c r="G235" s="61">
        <f t="shared" si="133"/>
        <v>116.92104303458031</v>
      </c>
      <c r="H235" s="60">
        <f t="shared" si="134"/>
        <v>57.913135034467658</v>
      </c>
    </row>
    <row r="236" spans="2:8">
      <c r="B236" s="89" t="s">
        <v>109</v>
      </c>
      <c r="C236" s="61">
        <f>C237+C239+C241</f>
        <v>87597.26</v>
      </c>
      <c r="D236" s="61">
        <f t="shared" ref="D236" si="142">D237+D239+D241</f>
        <v>188684</v>
      </c>
      <c r="E236" s="61">
        <f t="shared" ref="E236" si="143">E237+E239+E241</f>
        <v>188684</v>
      </c>
      <c r="F236" s="61">
        <f t="shared" ref="F236" si="144">F237+F239+F241</f>
        <v>101562.84</v>
      </c>
      <c r="G236" s="61">
        <f t="shared" si="133"/>
        <v>115.94294159429188</v>
      </c>
      <c r="H236" s="60">
        <f t="shared" si="134"/>
        <v>53.826948760891227</v>
      </c>
    </row>
    <row r="237" spans="2:8">
      <c r="B237" s="89" t="s">
        <v>252</v>
      </c>
      <c r="C237" s="61">
        <f>C238</f>
        <v>73481.899999999994</v>
      </c>
      <c r="D237" s="61">
        <f t="shared" ref="D237" si="145">D238</f>
        <v>159568</v>
      </c>
      <c r="E237" s="61">
        <f t="shared" ref="E237" si="146">E238</f>
        <v>159568</v>
      </c>
      <c r="F237" s="61">
        <f t="shared" ref="F237" si="147">F238</f>
        <v>89597.77</v>
      </c>
      <c r="G237" s="61">
        <f t="shared" si="133"/>
        <v>121.93175462256693</v>
      </c>
      <c r="H237" s="60">
        <f t="shared" si="134"/>
        <v>56.150211821919186</v>
      </c>
    </row>
    <row r="238" spans="2:8">
      <c r="B238" s="87" t="s">
        <v>105</v>
      </c>
      <c r="C238" s="61">
        <v>73481.899999999994</v>
      </c>
      <c r="D238" s="61">
        <v>159568</v>
      </c>
      <c r="E238" s="61">
        <v>159568</v>
      </c>
      <c r="F238" s="62">
        <v>89597.77</v>
      </c>
      <c r="G238" s="61">
        <f t="shared" si="133"/>
        <v>121.93175462256693</v>
      </c>
      <c r="H238" s="60">
        <f t="shared" si="134"/>
        <v>56.150211821919186</v>
      </c>
    </row>
    <row r="239" spans="2:8">
      <c r="B239" s="87" t="s">
        <v>110</v>
      </c>
      <c r="C239" s="61">
        <f>C240</f>
        <v>1990.84</v>
      </c>
      <c r="D239" s="61">
        <f t="shared" ref="D239" si="148">D240</f>
        <v>2787</v>
      </c>
      <c r="E239" s="61">
        <f t="shared" ref="E239" si="149">E240</f>
        <v>2787</v>
      </c>
      <c r="F239" s="61">
        <f t="shared" ref="F239" si="150">F240</f>
        <v>0</v>
      </c>
      <c r="G239" s="61">
        <f t="shared" si="133"/>
        <v>0</v>
      </c>
      <c r="H239" s="60">
        <f t="shared" si="134"/>
        <v>0</v>
      </c>
    </row>
    <row r="240" spans="2:8">
      <c r="B240" s="87" t="s">
        <v>106</v>
      </c>
      <c r="C240" s="61">
        <v>1990.84</v>
      </c>
      <c r="D240" s="61">
        <v>2787</v>
      </c>
      <c r="E240" s="61">
        <v>2787</v>
      </c>
      <c r="F240" s="62">
        <v>0</v>
      </c>
      <c r="G240" s="61">
        <f t="shared" si="133"/>
        <v>0</v>
      </c>
      <c r="H240" s="60">
        <f t="shared" si="134"/>
        <v>0</v>
      </c>
    </row>
    <row r="241" spans="2:8">
      <c r="B241" s="87" t="s">
        <v>111</v>
      </c>
      <c r="C241" s="61">
        <f>C242</f>
        <v>12124.52</v>
      </c>
      <c r="D241" s="61">
        <f t="shared" ref="D241:F241" si="151">D242</f>
        <v>26329</v>
      </c>
      <c r="E241" s="61">
        <f t="shared" si="151"/>
        <v>26329</v>
      </c>
      <c r="F241" s="61">
        <f t="shared" si="151"/>
        <v>11965.07</v>
      </c>
      <c r="G241" s="61">
        <f t="shared" si="133"/>
        <v>98.684896391774686</v>
      </c>
      <c r="H241" s="60">
        <f t="shared" si="134"/>
        <v>45.444452884651902</v>
      </c>
    </row>
    <row r="242" spans="2:8">
      <c r="B242" s="87" t="s">
        <v>107</v>
      </c>
      <c r="C242" s="61">
        <v>12124.52</v>
      </c>
      <c r="D242" s="61">
        <v>26329</v>
      </c>
      <c r="E242" s="61">
        <v>26329</v>
      </c>
      <c r="F242" s="62">
        <v>11965.07</v>
      </c>
      <c r="G242" s="61">
        <f t="shared" si="133"/>
        <v>98.684896391774686</v>
      </c>
      <c r="H242" s="60">
        <f t="shared" si="134"/>
        <v>45.444452884651902</v>
      </c>
    </row>
    <row r="243" spans="2:8">
      <c r="B243" s="87" t="s">
        <v>112</v>
      </c>
      <c r="C243" s="61">
        <f>C244+C249+C255+C263+C265</f>
        <v>34480.379999999997</v>
      </c>
      <c r="D243" s="61">
        <f>D244+D249+D255+D263+D265</f>
        <v>51806</v>
      </c>
      <c r="E243" s="61">
        <f>E244+E249+E255+E263+E265</f>
        <v>51806</v>
      </c>
      <c r="F243" s="61">
        <f>F244+F249+F255+F263+F265</f>
        <v>41171.610000000008</v>
      </c>
      <c r="G243" s="61">
        <f t="shared" si="133"/>
        <v>119.40590561936966</v>
      </c>
      <c r="H243" s="60">
        <f t="shared" si="134"/>
        <v>79.472667258618714</v>
      </c>
    </row>
    <row r="244" spans="2:8">
      <c r="B244" s="87" t="s">
        <v>113</v>
      </c>
      <c r="C244" s="61">
        <f>C245+C246+C247+C248</f>
        <v>20457.759999999998</v>
      </c>
      <c r="D244" s="61">
        <f t="shared" ref="D244" si="152">D245+D246+D247+D248</f>
        <v>19756</v>
      </c>
      <c r="E244" s="61">
        <f t="shared" ref="E244" si="153">E245+E246+E247+E248</f>
        <v>19756</v>
      </c>
      <c r="F244" s="61">
        <f t="shared" ref="F244" si="154">F245+F246+F247+F248</f>
        <v>19299.59</v>
      </c>
      <c r="G244" s="61">
        <f t="shared" si="133"/>
        <v>94.338725256333049</v>
      </c>
      <c r="H244" s="60">
        <f t="shared" si="134"/>
        <v>97.689765134642641</v>
      </c>
    </row>
    <row r="245" spans="2:8">
      <c r="B245" s="87" t="s">
        <v>114</v>
      </c>
      <c r="C245" s="61">
        <v>15685.59</v>
      </c>
      <c r="D245" s="61">
        <v>8594</v>
      </c>
      <c r="E245" s="61">
        <v>8594</v>
      </c>
      <c r="F245" s="62">
        <v>13882.86</v>
      </c>
      <c r="G245" s="61">
        <f t="shared" si="133"/>
        <v>88.507094728346217</v>
      </c>
      <c r="H245" s="60">
        <f t="shared" si="134"/>
        <v>161.54130788922504</v>
      </c>
    </row>
    <row r="246" spans="2:8">
      <c r="B246" s="87" t="s">
        <v>115</v>
      </c>
      <c r="C246" s="61">
        <v>764.64</v>
      </c>
      <c r="D246" s="61">
        <v>1526</v>
      </c>
      <c r="E246" s="61">
        <v>1526</v>
      </c>
      <c r="F246" s="62">
        <v>2291.4299999999998</v>
      </c>
      <c r="G246" s="61">
        <f t="shared" si="133"/>
        <v>299.67435655994979</v>
      </c>
      <c r="H246" s="60">
        <f t="shared" si="134"/>
        <v>150.15923984272607</v>
      </c>
    </row>
    <row r="247" spans="2:8">
      <c r="B247" s="87" t="s">
        <v>116</v>
      </c>
      <c r="C247" s="61">
        <v>4007.53</v>
      </c>
      <c r="D247" s="61">
        <v>9636</v>
      </c>
      <c r="E247" s="61">
        <v>9636</v>
      </c>
      <c r="F247" s="62">
        <v>3002.5</v>
      </c>
      <c r="G247" s="61">
        <f t="shared" si="133"/>
        <v>74.921460350889447</v>
      </c>
      <c r="H247" s="60">
        <f t="shared" si="134"/>
        <v>31.159194686591945</v>
      </c>
    </row>
    <row r="248" spans="2:8">
      <c r="B248" s="87" t="s">
        <v>159</v>
      </c>
      <c r="C248" s="61">
        <v>0</v>
      </c>
      <c r="D248" s="61">
        <v>0</v>
      </c>
      <c r="E248" s="61">
        <v>0</v>
      </c>
      <c r="F248" s="62">
        <v>122.8</v>
      </c>
      <c r="G248" s="61" t="e">
        <f t="shared" si="133"/>
        <v>#DIV/0!</v>
      </c>
      <c r="H248" s="60" t="e">
        <f t="shared" si="134"/>
        <v>#DIV/0!</v>
      </c>
    </row>
    <row r="249" spans="2:8">
      <c r="B249" s="87" t="s">
        <v>117</v>
      </c>
      <c r="C249" s="61">
        <f>C250+C251+C252+C253+C254</f>
        <v>1706.3</v>
      </c>
      <c r="D249" s="61">
        <f t="shared" ref="D249:F249" si="155">D250+D251+D252+D253+D254</f>
        <v>2500</v>
      </c>
      <c r="E249" s="61">
        <f t="shared" si="155"/>
        <v>2500</v>
      </c>
      <c r="F249" s="61">
        <f t="shared" si="155"/>
        <v>4136.49</v>
      </c>
      <c r="G249" s="61">
        <f t="shared" si="133"/>
        <v>242.42454433569711</v>
      </c>
      <c r="H249" s="60">
        <f t="shared" si="134"/>
        <v>165.45959999999999</v>
      </c>
    </row>
    <row r="250" spans="2:8">
      <c r="B250" s="87" t="s">
        <v>118</v>
      </c>
      <c r="C250" s="61">
        <v>0</v>
      </c>
      <c r="D250" s="61">
        <v>500</v>
      </c>
      <c r="E250" s="61">
        <v>500</v>
      </c>
      <c r="F250" s="62">
        <v>227.66</v>
      </c>
      <c r="G250" s="61" t="e">
        <f t="shared" si="133"/>
        <v>#DIV/0!</v>
      </c>
      <c r="H250" s="60">
        <f t="shared" si="134"/>
        <v>45.532000000000004</v>
      </c>
    </row>
    <row r="251" spans="2:8">
      <c r="B251" s="87" t="s">
        <v>119</v>
      </c>
      <c r="C251" s="61">
        <v>1137.3399999999999</v>
      </c>
      <c r="D251" s="61">
        <v>1000</v>
      </c>
      <c r="E251" s="61">
        <v>1000</v>
      </c>
      <c r="F251" s="62">
        <v>2872.97</v>
      </c>
      <c r="G251" s="61">
        <f t="shared" si="133"/>
        <v>252.60432236622293</v>
      </c>
      <c r="H251" s="60">
        <f t="shared" si="134"/>
        <v>287.29699999999997</v>
      </c>
    </row>
    <row r="252" spans="2:8">
      <c r="B252" s="87" t="s">
        <v>121</v>
      </c>
      <c r="C252" s="61">
        <v>107.2</v>
      </c>
      <c r="D252" s="61">
        <v>0</v>
      </c>
      <c r="E252" s="61">
        <v>0</v>
      </c>
      <c r="F252" s="62">
        <v>272.89999999999998</v>
      </c>
      <c r="G252" s="61">
        <f t="shared" si="133"/>
        <v>254.57089552238804</v>
      </c>
      <c r="H252" s="60" t="e">
        <f t="shared" si="134"/>
        <v>#DIV/0!</v>
      </c>
    </row>
    <row r="253" spans="2:8">
      <c r="B253" s="87" t="s">
        <v>122</v>
      </c>
      <c r="C253" s="61">
        <v>373.05</v>
      </c>
      <c r="D253" s="61">
        <v>1000</v>
      </c>
      <c r="E253" s="61">
        <v>1000</v>
      </c>
      <c r="F253" s="62">
        <v>364.67</v>
      </c>
      <c r="G253" s="61">
        <f t="shared" si="133"/>
        <v>97.753652325425548</v>
      </c>
      <c r="H253" s="60">
        <f t="shared" si="134"/>
        <v>36.466999999999999</v>
      </c>
    </row>
    <row r="254" spans="2:8">
      <c r="B254" s="87" t="s">
        <v>256</v>
      </c>
      <c r="C254" s="61">
        <v>88.71</v>
      </c>
      <c r="D254" s="61">
        <v>0</v>
      </c>
      <c r="E254" s="61">
        <v>0</v>
      </c>
      <c r="F254" s="62">
        <v>398.29</v>
      </c>
      <c r="G254" s="61">
        <f t="shared" si="133"/>
        <v>448.97982189155681</v>
      </c>
      <c r="H254" s="60" t="e">
        <f t="shared" si="134"/>
        <v>#DIV/0!</v>
      </c>
    </row>
    <row r="255" spans="2:8">
      <c r="B255" s="87" t="s">
        <v>123</v>
      </c>
      <c r="C255" s="61">
        <f>C256+C257+C258+C259+C260+C261+C262</f>
        <v>9610.1299999999992</v>
      </c>
      <c r="D255" s="61">
        <f t="shared" ref="D255:F255" si="156">D256+D257+D258+D259+D260+D261+D262</f>
        <v>21387</v>
      </c>
      <c r="E255" s="61">
        <f t="shared" si="156"/>
        <v>21387</v>
      </c>
      <c r="F255" s="61">
        <f t="shared" si="156"/>
        <v>14262.15</v>
      </c>
      <c r="G255" s="61">
        <f t="shared" si="133"/>
        <v>148.40746170967512</v>
      </c>
      <c r="H255" s="60">
        <f t="shared" si="134"/>
        <v>66.68607097769673</v>
      </c>
    </row>
    <row r="256" spans="2:8">
      <c r="B256" s="87" t="s">
        <v>124</v>
      </c>
      <c r="C256" s="61">
        <v>0</v>
      </c>
      <c r="D256" s="61">
        <v>2000</v>
      </c>
      <c r="E256" s="61">
        <v>2000</v>
      </c>
      <c r="F256" s="62">
        <v>977.76</v>
      </c>
      <c r="G256" s="61" t="e">
        <f t="shared" si="133"/>
        <v>#DIV/0!</v>
      </c>
      <c r="H256" s="60">
        <f t="shared" si="134"/>
        <v>48.887999999999998</v>
      </c>
    </row>
    <row r="257" spans="2:8">
      <c r="B257" s="87" t="s">
        <v>125</v>
      </c>
      <c r="C257" s="61">
        <v>44.86</v>
      </c>
      <c r="D257" s="61">
        <v>3032</v>
      </c>
      <c r="E257" s="61">
        <v>3032</v>
      </c>
      <c r="F257" s="62">
        <v>276.25</v>
      </c>
      <c r="G257" s="61">
        <f t="shared" si="133"/>
        <v>615.80472581364245</v>
      </c>
      <c r="H257" s="60">
        <f t="shared" si="134"/>
        <v>9.111147757255937</v>
      </c>
    </row>
    <row r="258" spans="2:8">
      <c r="B258" s="87" t="s">
        <v>126</v>
      </c>
      <c r="C258" s="61">
        <v>2551.5700000000002</v>
      </c>
      <c r="D258" s="61">
        <v>3125</v>
      </c>
      <c r="E258" s="61">
        <v>3125</v>
      </c>
      <c r="F258" s="62">
        <v>6122.63</v>
      </c>
      <c r="G258" s="61">
        <f t="shared" si="133"/>
        <v>239.95540000862215</v>
      </c>
      <c r="H258" s="60">
        <f t="shared" si="134"/>
        <v>195.92416</v>
      </c>
    </row>
    <row r="259" spans="2:8">
      <c r="B259" s="87" t="s">
        <v>128</v>
      </c>
      <c r="C259" s="61">
        <v>53.93</v>
      </c>
      <c r="D259" s="61">
        <v>4062</v>
      </c>
      <c r="E259" s="61">
        <v>4062</v>
      </c>
      <c r="F259" s="62">
        <v>2872</v>
      </c>
      <c r="G259" s="61">
        <f t="shared" si="133"/>
        <v>5325.4218431299832</v>
      </c>
      <c r="H259" s="60">
        <f t="shared" si="134"/>
        <v>70.7040866568193</v>
      </c>
    </row>
    <row r="260" spans="2:8">
      <c r="B260" s="87" t="s">
        <v>130</v>
      </c>
      <c r="C260" s="61">
        <v>5325.79</v>
      </c>
      <c r="D260" s="61">
        <v>9168</v>
      </c>
      <c r="E260" s="61">
        <v>9168</v>
      </c>
      <c r="F260" s="62">
        <v>3973.42</v>
      </c>
      <c r="G260" s="61">
        <f t="shared" si="133"/>
        <v>74.607147484223006</v>
      </c>
      <c r="H260" s="60">
        <f t="shared" si="134"/>
        <v>43.340095986038399</v>
      </c>
    </row>
    <row r="261" spans="2:8">
      <c r="B261" s="87" t="s">
        <v>131</v>
      </c>
      <c r="C261" s="61">
        <v>638.55999999999995</v>
      </c>
      <c r="D261" s="61">
        <v>0</v>
      </c>
      <c r="E261" s="61">
        <v>0</v>
      </c>
      <c r="F261" s="62">
        <v>0</v>
      </c>
      <c r="G261" s="61">
        <f t="shared" si="133"/>
        <v>0</v>
      </c>
      <c r="H261" s="60" t="e">
        <f t="shared" si="134"/>
        <v>#DIV/0!</v>
      </c>
    </row>
    <row r="262" spans="2:8">
      <c r="B262" s="87" t="s">
        <v>132</v>
      </c>
      <c r="C262" s="61">
        <v>995.42</v>
      </c>
      <c r="D262" s="61">
        <v>0</v>
      </c>
      <c r="E262" s="61">
        <v>0</v>
      </c>
      <c r="F262" s="62">
        <v>40.090000000000003</v>
      </c>
      <c r="G262" s="61">
        <f t="shared" si="133"/>
        <v>4.0274457013120095</v>
      </c>
      <c r="H262" s="60" t="e">
        <f t="shared" si="134"/>
        <v>#DIV/0!</v>
      </c>
    </row>
    <row r="263" spans="2:8">
      <c r="B263" s="87" t="s">
        <v>133</v>
      </c>
      <c r="C263" s="61">
        <f>C264</f>
        <v>1109.05</v>
      </c>
      <c r="D263" s="61">
        <f t="shared" ref="D263" si="157">D264</f>
        <v>2522</v>
      </c>
      <c r="E263" s="61">
        <f t="shared" ref="E263" si="158">E264</f>
        <v>2522</v>
      </c>
      <c r="F263" s="61">
        <f t="shared" ref="F263" si="159">F264</f>
        <v>588.29999999999995</v>
      </c>
      <c r="G263" s="61">
        <f t="shared" si="133"/>
        <v>53.045399215544833</v>
      </c>
      <c r="H263" s="60">
        <f t="shared" si="134"/>
        <v>23.326724821570181</v>
      </c>
    </row>
    <row r="264" spans="2:8">
      <c r="B264" s="87" t="s">
        <v>134</v>
      </c>
      <c r="C264" s="61">
        <v>1109.05</v>
      </c>
      <c r="D264" s="61">
        <v>2522</v>
      </c>
      <c r="E264" s="61">
        <v>2522</v>
      </c>
      <c r="F264" s="62">
        <v>588.29999999999995</v>
      </c>
      <c r="G264" s="61">
        <f t="shared" si="133"/>
        <v>53.045399215544833</v>
      </c>
      <c r="H264" s="60">
        <f t="shared" si="134"/>
        <v>23.326724821570181</v>
      </c>
    </row>
    <row r="265" spans="2:8">
      <c r="B265" s="87" t="s">
        <v>135</v>
      </c>
      <c r="C265" s="61">
        <f>C266+C267+C268</f>
        <v>1597.1399999999999</v>
      </c>
      <c r="D265" s="61">
        <f t="shared" ref="D265:F265" si="160">D266+D267+D268</f>
        <v>5641</v>
      </c>
      <c r="E265" s="61">
        <f t="shared" si="160"/>
        <v>5641</v>
      </c>
      <c r="F265" s="61">
        <f t="shared" si="160"/>
        <v>2885.08</v>
      </c>
      <c r="G265" s="61">
        <f t="shared" si="133"/>
        <v>180.64039470553615</v>
      </c>
      <c r="H265" s="60">
        <f t="shared" si="134"/>
        <v>51.144832476511262</v>
      </c>
    </row>
    <row r="266" spans="2:8">
      <c r="B266" s="87" t="s">
        <v>137</v>
      </c>
      <c r="C266" s="61">
        <v>17.52</v>
      </c>
      <c r="D266" s="61">
        <v>408</v>
      </c>
      <c r="E266" s="61">
        <v>408</v>
      </c>
      <c r="F266" s="62">
        <v>1439.15</v>
      </c>
      <c r="G266" s="61">
        <f t="shared" si="133"/>
        <v>8214.3264840182655</v>
      </c>
      <c r="H266" s="60">
        <f t="shared" si="134"/>
        <v>352.73284313725492</v>
      </c>
    </row>
    <row r="267" spans="2:8">
      <c r="B267" s="87" t="s">
        <v>253</v>
      </c>
      <c r="C267" s="61">
        <v>560.02</v>
      </c>
      <c r="D267" s="61">
        <v>0</v>
      </c>
      <c r="E267" s="61">
        <v>0</v>
      </c>
      <c r="F267" s="62">
        <v>1379.94</v>
      </c>
      <c r="G267" s="61">
        <f t="shared" si="133"/>
        <v>246.40905681939932</v>
      </c>
      <c r="H267" s="60" t="e">
        <f t="shared" si="134"/>
        <v>#DIV/0!</v>
      </c>
    </row>
    <row r="268" spans="2:8">
      <c r="B268" s="87" t="s">
        <v>139</v>
      </c>
      <c r="C268" s="61">
        <v>1019.6</v>
      </c>
      <c r="D268" s="61">
        <v>5233</v>
      </c>
      <c r="E268" s="61">
        <v>5233</v>
      </c>
      <c r="F268" s="62">
        <v>65.989999999999995</v>
      </c>
      <c r="G268" s="61">
        <f t="shared" si="133"/>
        <v>6.4721459395841494</v>
      </c>
      <c r="H268" s="60">
        <f t="shared" si="134"/>
        <v>1.2610357347601757</v>
      </c>
    </row>
    <row r="269" spans="2:8">
      <c r="B269" s="87" t="s">
        <v>260</v>
      </c>
      <c r="C269" s="61">
        <f>C270</f>
        <v>0</v>
      </c>
      <c r="D269" s="61">
        <f t="shared" ref="D269:D270" si="161">D270</f>
        <v>5973</v>
      </c>
      <c r="E269" s="61">
        <f t="shared" ref="E269:E270" si="162">E270</f>
        <v>5973</v>
      </c>
      <c r="F269" s="61">
        <f t="shared" ref="F269:F270" si="163">F270</f>
        <v>0</v>
      </c>
      <c r="G269" s="61" t="e">
        <f t="shared" si="133"/>
        <v>#DIV/0!</v>
      </c>
      <c r="H269" s="60">
        <f t="shared" si="134"/>
        <v>0</v>
      </c>
    </row>
    <row r="270" spans="2:8">
      <c r="B270" s="87" t="s">
        <v>261</v>
      </c>
      <c r="C270" s="61">
        <f>C271</f>
        <v>0</v>
      </c>
      <c r="D270" s="61">
        <f t="shared" si="161"/>
        <v>5973</v>
      </c>
      <c r="E270" s="61">
        <f t="shared" si="162"/>
        <v>5973</v>
      </c>
      <c r="F270" s="61">
        <f t="shared" si="163"/>
        <v>0</v>
      </c>
      <c r="G270" s="61" t="e">
        <f t="shared" si="133"/>
        <v>#DIV/0!</v>
      </c>
      <c r="H270" s="60">
        <f t="shared" si="134"/>
        <v>0</v>
      </c>
    </row>
    <row r="271" spans="2:8">
      <c r="B271" s="87" t="s">
        <v>262</v>
      </c>
      <c r="C271" s="61">
        <v>0</v>
      </c>
      <c r="D271" s="61">
        <v>5973</v>
      </c>
      <c r="E271" s="61">
        <v>5973</v>
      </c>
      <c r="F271" s="62">
        <v>0</v>
      </c>
      <c r="G271" s="61" t="e">
        <f t="shared" si="133"/>
        <v>#DIV/0!</v>
      </c>
      <c r="H271" s="60">
        <f t="shared" si="134"/>
        <v>0</v>
      </c>
    </row>
    <row r="272" spans="2:8">
      <c r="B272" s="87" t="s">
        <v>146</v>
      </c>
      <c r="C272" s="61">
        <f>C273+C276</f>
        <v>21091.879999999997</v>
      </c>
      <c r="D272" s="61">
        <f t="shared" ref="D272" si="164">D273+D276</f>
        <v>8500</v>
      </c>
      <c r="E272" s="61">
        <f t="shared" ref="E272" si="165">E273+E276</f>
        <v>8500</v>
      </c>
      <c r="F272" s="61">
        <f t="shared" ref="F272" si="166">F273+F276</f>
        <v>5410.01</v>
      </c>
      <c r="G272" s="61">
        <f t="shared" si="133"/>
        <v>25.649728710764524</v>
      </c>
      <c r="H272" s="60">
        <f t="shared" si="134"/>
        <v>63.647176470588242</v>
      </c>
    </row>
    <row r="273" spans="2:8">
      <c r="B273" s="87" t="s">
        <v>147</v>
      </c>
      <c r="C273" s="61">
        <f>C274</f>
        <v>2285.9899999999998</v>
      </c>
      <c r="D273" s="61">
        <f t="shared" ref="D273:D274" si="167">D274</f>
        <v>0</v>
      </c>
      <c r="E273" s="61">
        <f t="shared" ref="E273:E274" si="168">E274</f>
        <v>0</v>
      </c>
      <c r="F273" s="61">
        <f t="shared" ref="F273:F274" si="169">F274</f>
        <v>1765.28</v>
      </c>
      <c r="G273" s="61">
        <f t="shared" si="133"/>
        <v>77.221685134230682</v>
      </c>
      <c r="H273" s="60" t="e">
        <f t="shared" si="134"/>
        <v>#DIV/0!</v>
      </c>
    </row>
    <row r="274" spans="2:8">
      <c r="B274" s="87" t="s">
        <v>263</v>
      </c>
      <c r="C274" s="61">
        <f>C275</f>
        <v>2285.9899999999998</v>
      </c>
      <c r="D274" s="61">
        <f t="shared" si="167"/>
        <v>0</v>
      </c>
      <c r="E274" s="61">
        <f t="shared" si="168"/>
        <v>0</v>
      </c>
      <c r="F274" s="61">
        <f t="shared" si="169"/>
        <v>1765.28</v>
      </c>
      <c r="G274" s="61">
        <f t="shared" si="133"/>
        <v>77.221685134230682</v>
      </c>
      <c r="H274" s="60" t="e">
        <f t="shared" si="134"/>
        <v>#DIV/0!</v>
      </c>
    </row>
    <row r="275" spans="2:8">
      <c r="B275" s="87" t="s">
        <v>148</v>
      </c>
      <c r="C275" s="61">
        <v>2285.9899999999998</v>
      </c>
      <c r="D275" s="61">
        <v>0</v>
      </c>
      <c r="E275" s="61">
        <v>0</v>
      </c>
      <c r="F275" s="62">
        <v>1765.28</v>
      </c>
      <c r="G275" s="61">
        <f t="shared" si="133"/>
        <v>77.221685134230682</v>
      </c>
      <c r="H275" s="60" t="e">
        <f t="shared" si="134"/>
        <v>#DIV/0!</v>
      </c>
    </row>
    <row r="276" spans="2:8">
      <c r="B276" s="87" t="s">
        <v>149</v>
      </c>
      <c r="C276" s="61">
        <f>C281+C277</f>
        <v>18805.89</v>
      </c>
      <c r="D276" s="61">
        <f t="shared" ref="D276:F276" si="170">D281+D277</f>
        <v>8500</v>
      </c>
      <c r="E276" s="61">
        <f t="shared" si="170"/>
        <v>8500</v>
      </c>
      <c r="F276" s="61">
        <f t="shared" si="170"/>
        <v>3644.73</v>
      </c>
      <c r="G276" s="61">
        <f t="shared" si="133"/>
        <v>19.380789741937235</v>
      </c>
      <c r="H276" s="60">
        <f t="shared" si="134"/>
        <v>42.879176470588234</v>
      </c>
    </row>
    <row r="277" spans="2:8">
      <c r="B277" s="87" t="s">
        <v>150</v>
      </c>
      <c r="C277" s="61">
        <f>C278+C279+C280</f>
        <v>17756.75</v>
      </c>
      <c r="D277" s="61">
        <f t="shared" ref="D277" si="171">D278+D279+D280</f>
        <v>7000</v>
      </c>
      <c r="E277" s="61">
        <f t="shared" ref="E277" si="172">E278+E279+E280</f>
        <v>7000</v>
      </c>
      <c r="F277" s="61">
        <f t="shared" ref="F277" si="173">F278+F279+F280</f>
        <v>3581.73</v>
      </c>
      <c r="G277" s="61">
        <f t="shared" si="133"/>
        <v>20.171089867233587</v>
      </c>
      <c r="H277" s="60">
        <f t="shared" si="134"/>
        <v>51.167571428571421</v>
      </c>
    </row>
    <row r="278" spans="2:8">
      <c r="B278" s="87" t="s">
        <v>151</v>
      </c>
      <c r="C278" s="61">
        <v>1697.39</v>
      </c>
      <c r="D278" s="61">
        <v>7000</v>
      </c>
      <c r="E278" s="61">
        <v>7000</v>
      </c>
      <c r="F278" s="62">
        <v>2221.73</v>
      </c>
      <c r="G278" s="61">
        <f t="shared" si="133"/>
        <v>130.89095611497652</v>
      </c>
      <c r="H278" s="60">
        <f t="shared" si="134"/>
        <v>31.739000000000001</v>
      </c>
    </row>
    <row r="279" spans="2:8">
      <c r="B279" s="87" t="s">
        <v>152</v>
      </c>
      <c r="C279" s="61">
        <v>2213.29</v>
      </c>
      <c r="D279" s="61">
        <v>0</v>
      </c>
      <c r="E279" s="61">
        <v>0</v>
      </c>
      <c r="F279" s="62">
        <v>0</v>
      </c>
      <c r="G279" s="61">
        <f t="shared" si="133"/>
        <v>0</v>
      </c>
      <c r="H279" s="60" t="e">
        <f t="shared" si="134"/>
        <v>#DIV/0!</v>
      </c>
    </row>
    <row r="280" spans="2:8">
      <c r="B280" s="87" t="s">
        <v>153</v>
      </c>
      <c r="C280" s="61">
        <v>13846.07</v>
      </c>
      <c r="D280" s="61">
        <v>0</v>
      </c>
      <c r="E280" s="61">
        <v>0</v>
      </c>
      <c r="F280" s="62">
        <v>1360</v>
      </c>
      <c r="G280" s="61">
        <f t="shared" si="133"/>
        <v>9.8222817015947488</v>
      </c>
      <c r="H280" s="60" t="e">
        <f t="shared" si="134"/>
        <v>#DIV/0!</v>
      </c>
    </row>
    <row r="281" spans="2:8">
      <c r="B281" s="87" t="s">
        <v>154</v>
      </c>
      <c r="C281" s="61">
        <f>C282</f>
        <v>1049.1400000000001</v>
      </c>
      <c r="D281" s="61">
        <f t="shared" ref="D281" si="174">D282</f>
        <v>1500</v>
      </c>
      <c r="E281" s="61">
        <f t="shared" ref="E281" si="175">E282</f>
        <v>1500</v>
      </c>
      <c r="F281" s="61">
        <f t="shared" ref="F281" si="176">F282</f>
        <v>63</v>
      </c>
      <c r="G281" s="61">
        <f t="shared" si="133"/>
        <v>6.0049183140476954</v>
      </c>
      <c r="H281" s="60">
        <f t="shared" si="134"/>
        <v>4.2</v>
      </c>
    </row>
    <row r="282" spans="2:8">
      <c r="B282" s="87" t="s">
        <v>155</v>
      </c>
      <c r="C282" s="61">
        <v>1049.1400000000001</v>
      </c>
      <c r="D282" s="61">
        <v>1500</v>
      </c>
      <c r="E282" s="61">
        <v>1500</v>
      </c>
      <c r="F282" s="62">
        <v>63</v>
      </c>
      <c r="G282" s="61">
        <f t="shared" si="133"/>
        <v>6.0049183140476954</v>
      </c>
      <c r="H282" s="60">
        <f t="shared" si="134"/>
        <v>4.2</v>
      </c>
    </row>
    <row r="283" spans="2:8">
      <c r="B283" s="10" t="s">
        <v>84</v>
      </c>
      <c r="C283" s="97"/>
      <c r="D283" s="97"/>
      <c r="E283" s="97"/>
      <c r="F283" s="97"/>
      <c r="G283" s="61"/>
      <c r="H283" s="60"/>
    </row>
    <row r="284" spans="2:8">
      <c r="B284" s="100" t="s">
        <v>84</v>
      </c>
      <c r="C284" s="97">
        <f>C285</f>
        <v>13639.51</v>
      </c>
      <c r="D284" s="97">
        <f t="shared" ref="D284:F284" si="177">D285</f>
        <v>69283</v>
      </c>
      <c r="E284" s="97">
        <f t="shared" si="177"/>
        <v>69283</v>
      </c>
      <c r="F284" s="97">
        <f t="shared" si="177"/>
        <v>15811.04</v>
      </c>
      <c r="G284" s="61">
        <f t="shared" si="133"/>
        <v>115.92087985565465</v>
      </c>
      <c r="H284" s="60">
        <f t="shared" si="134"/>
        <v>22.820951748625205</v>
      </c>
    </row>
    <row r="285" spans="2:8">
      <c r="B285" s="89" t="s">
        <v>158</v>
      </c>
      <c r="C285" s="61">
        <f>C286+C293</f>
        <v>13639.51</v>
      </c>
      <c r="D285" s="61">
        <f t="shared" ref="D285" si="178">D286+D293</f>
        <v>69283</v>
      </c>
      <c r="E285" s="61">
        <f t="shared" ref="E285" si="179">E286+E293</f>
        <v>69283</v>
      </c>
      <c r="F285" s="61">
        <f t="shared" ref="F285" si="180">F286+F293</f>
        <v>15811.04</v>
      </c>
      <c r="G285" s="61">
        <f t="shared" si="133"/>
        <v>115.92087985565465</v>
      </c>
      <c r="H285" s="60">
        <f t="shared" si="134"/>
        <v>22.820951748625205</v>
      </c>
    </row>
    <row r="286" spans="2:8">
      <c r="B286" s="89" t="s">
        <v>109</v>
      </c>
      <c r="C286" s="61">
        <f>C287+C289+C291</f>
        <v>11861.01</v>
      </c>
      <c r="D286" s="61">
        <f t="shared" ref="D286" si="181">D287+D289+D291</f>
        <v>48400</v>
      </c>
      <c r="E286" s="61">
        <f t="shared" ref="E286" si="182">E287+E289+E291</f>
        <v>48400</v>
      </c>
      <c r="F286" s="61">
        <f t="shared" ref="F286" si="183">F287+F289+F291</f>
        <v>15655.880000000001</v>
      </c>
      <c r="G286" s="61">
        <f t="shared" si="133"/>
        <v>131.99449288045452</v>
      </c>
      <c r="H286" s="60">
        <f t="shared" si="134"/>
        <v>32.346859504132233</v>
      </c>
    </row>
    <row r="287" spans="2:8">
      <c r="B287" s="89" t="s">
        <v>252</v>
      </c>
      <c r="C287" s="61">
        <f>C288</f>
        <v>11462.84</v>
      </c>
      <c r="D287" s="61">
        <f t="shared" ref="D287:F287" si="184">D288</f>
        <v>41204</v>
      </c>
      <c r="E287" s="61">
        <f t="shared" si="184"/>
        <v>41204</v>
      </c>
      <c r="F287" s="61">
        <f t="shared" si="184"/>
        <v>12299.2</v>
      </c>
      <c r="G287" s="61">
        <f t="shared" si="133"/>
        <v>107.29627212802413</v>
      </c>
      <c r="H287" s="60">
        <f t="shared" si="134"/>
        <v>29.84952917192506</v>
      </c>
    </row>
    <row r="288" spans="2:8">
      <c r="B288" s="87" t="s">
        <v>105</v>
      </c>
      <c r="C288" s="61">
        <v>11462.84</v>
      </c>
      <c r="D288" s="61">
        <v>41204</v>
      </c>
      <c r="E288" s="61">
        <v>41204</v>
      </c>
      <c r="F288" s="62">
        <v>12299.2</v>
      </c>
      <c r="G288" s="61">
        <f t="shared" ref="G288:G304" si="185">F288/C288*100</f>
        <v>107.29627212802413</v>
      </c>
      <c r="H288" s="60">
        <f t="shared" ref="H288:H304" si="186">F288/E288*100</f>
        <v>29.84952917192506</v>
      </c>
    </row>
    <row r="289" spans="2:8">
      <c r="B289" s="87" t="s">
        <v>110</v>
      </c>
      <c r="C289" s="61">
        <f>C290</f>
        <v>398.17</v>
      </c>
      <c r="D289" s="61">
        <f t="shared" ref="D289" si="187">D290</f>
        <v>398</v>
      </c>
      <c r="E289" s="61">
        <f t="shared" ref="E289" si="188">E290</f>
        <v>398</v>
      </c>
      <c r="F289" s="61">
        <f t="shared" ref="F289" si="189">F290</f>
        <v>1327.28</v>
      </c>
      <c r="G289" s="61">
        <f t="shared" si="185"/>
        <v>333.34505362031291</v>
      </c>
      <c r="H289" s="60">
        <f t="shared" si="186"/>
        <v>333.48743718592965</v>
      </c>
    </row>
    <row r="290" spans="2:8">
      <c r="B290" s="87" t="s">
        <v>106</v>
      </c>
      <c r="C290" s="61">
        <v>398.17</v>
      </c>
      <c r="D290" s="61">
        <v>398</v>
      </c>
      <c r="E290" s="61">
        <v>398</v>
      </c>
      <c r="F290" s="62">
        <v>1327.28</v>
      </c>
      <c r="G290" s="61">
        <f t="shared" si="185"/>
        <v>333.34505362031291</v>
      </c>
      <c r="H290" s="60">
        <f t="shared" si="186"/>
        <v>333.48743718592965</v>
      </c>
    </row>
    <row r="291" spans="2:8">
      <c r="B291" s="87" t="s">
        <v>111</v>
      </c>
      <c r="C291" s="61">
        <f>C292</f>
        <v>0</v>
      </c>
      <c r="D291" s="61">
        <f t="shared" ref="D291" si="190">D292</f>
        <v>6798</v>
      </c>
      <c r="E291" s="61">
        <f t="shared" ref="E291" si="191">E292</f>
        <v>6798</v>
      </c>
      <c r="F291" s="61">
        <f t="shared" ref="F291" si="192">F292</f>
        <v>2029.4</v>
      </c>
      <c r="G291" s="61" t="e">
        <f t="shared" si="185"/>
        <v>#DIV/0!</v>
      </c>
      <c r="H291" s="60">
        <f t="shared" si="186"/>
        <v>29.85289791115034</v>
      </c>
    </row>
    <row r="292" spans="2:8">
      <c r="B292" s="87" t="s">
        <v>107</v>
      </c>
      <c r="C292" s="61">
        <v>0</v>
      </c>
      <c r="D292" s="61">
        <v>6798</v>
      </c>
      <c r="E292" s="61">
        <v>6798</v>
      </c>
      <c r="F292" s="62">
        <v>2029.4</v>
      </c>
      <c r="G292" s="61" t="e">
        <f t="shared" si="185"/>
        <v>#DIV/0!</v>
      </c>
      <c r="H292" s="60">
        <f t="shared" si="186"/>
        <v>29.85289791115034</v>
      </c>
    </row>
    <row r="293" spans="2:8">
      <c r="B293" s="87" t="s">
        <v>112</v>
      </c>
      <c r="C293" s="61">
        <f>C294+C298+C300+C302</f>
        <v>1778.5</v>
      </c>
      <c r="D293" s="61">
        <f t="shared" ref="D293:F293" si="193">D294+D298+D300+D302</f>
        <v>20883</v>
      </c>
      <c r="E293" s="61">
        <f t="shared" si="193"/>
        <v>20883</v>
      </c>
      <c r="F293" s="61">
        <f t="shared" si="193"/>
        <v>155.16</v>
      </c>
      <c r="G293" s="61">
        <f t="shared" si="185"/>
        <v>8.7242057913972459</v>
      </c>
      <c r="H293" s="60">
        <f t="shared" si="186"/>
        <v>0.7429966958770291</v>
      </c>
    </row>
    <row r="294" spans="2:8">
      <c r="B294" s="87" t="s">
        <v>113</v>
      </c>
      <c r="C294" s="61">
        <f>C295+C296+C297</f>
        <v>1459.97</v>
      </c>
      <c r="D294" s="61">
        <f t="shared" ref="D294:F294" si="194">D295+D296+D297</f>
        <v>5514</v>
      </c>
      <c r="E294" s="61">
        <f t="shared" si="194"/>
        <v>5514</v>
      </c>
      <c r="F294" s="61">
        <f t="shared" si="194"/>
        <v>155.16</v>
      </c>
      <c r="G294" s="61">
        <f t="shared" si="185"/>
        <v>10.627615635937724</v>
      </c>
      <c r="H294" s="60">
        <f t="shared" si="186"/>
        <v>2.8139281828073992</v>
      </c>
    </row>
    <row r="295" spans="2:8">
      <c r="B295" s="87" t="s">
        <v>114</v>
      </c>
      <c r="C295" s="61">
        <v>1328.31</v>
      </c>
      <c r="D295" s="61">
        <v>2655</v>
      </c>
      <c r="E295" s="61">
        <v>2655</v>
      </c>
      <c r="F295" s="62">
        <v>0</v>
      </c>
      <c r="G295" s="61">
        <f t="shared" si="185"/>
        <v>0</v>
      </c>
      <c r="H295" s="60">
        <f t="shared" si="186"/>
        <v>0</v>
      </c>
    </row>
    <row r="296" spans="2:8">
      <c r="B296" s="87" t="s">
        <v>115</v>
      </c>
      <c r="C296" s="61">
        <v>131.66</v>
      </c>
      <c r="D296" s="61">
        <v>299</v>
      </c>
      <c r="E296" s="61">
        <v>299</v>
      </c>
      <c r="F296" s="62">
        <v>155.16</v>
      </c>
      <c r="G296" s="61">
        <f t="shared" si="185"/>
        <v>117.84900501291204</v>
      </c>
      <c r="H296" s="60">
        <f t="shared" si="186"/>
        <v>51.892976588628756</v>
      </c>
    </row>
    <row r="297" spans="2:8">
      <c r="B297" s="87" t="s">
        <v>116</v>
      </c>
      <c r="C297" s="61">
        <v>0</v>
      </c>
      <c r="D297" s="61">
        <v>2560</v>
      </c>
      <c r="E297" s="61">
        <v>2560</v>
      </c>
      <c r="F297" s="62">
        <v>0</v>
      </c>
      <c r="G297" s="61" t="e">
        <f t="shared" si="185"/>
        <v>#DIV/0!</v>
      </c>
      <c r="H297" s="60">
        <f t="shared" si="186"/>
        <v>0</v>
      </c>
    </row>
    <row r="298" spans="2:8">
      <c r="B298" s="87" t="s">
        <v>117</v>
      </c>
      <c r="C298" s="61">
        <f>C299</f>
        <v>0</v>
      </c>
      <c r="D298" s="61">
        <f t="shared" ref="D298:F298" si="195">D299</f>
        <v>11281</v>
      </c>
      <c r="E298" s="61">
        <f t="shared" si="195"/>
        <v>11281</v>
      </c>
      <c r="F298" s="61">
        <f t="shared" si="195"/>
        <v>0</v>
      </c>
      <c r="G298" s="61" t="e">
        <f t="shared" si="185"/>
        <v>#DIV/0!</v>
      </c>
      <c r="H298" s="60">
        <f t="shared" si="186"/>
        <v>0</v>
      </c>
    </row>
    <row r="299" spans="2:8">
      <c r="B299" s="87" t="s">
        <v>119</v>
      </c>
      <c r="C299" s="61">
        <v>0</v>
      </c>
      <c r="D299" s="61">
        <v>11281</v>
      </c>
      <c r="E299" s="61">
        <v>11281</v>
      </c>
      <c r="F299" s="62">
        <v>0</v>
      </c>
      <c r="G299" s="61" t="e">
        <f t="shared" si="185"/>
        <v>#DIV/0!</v>
      </c>
      <c r="H299" s="60">
        <f t="shared" si="186"/>
        <v>0</v>
      </c>
    </row>
    <row r="300" spans="2:8">
      <c r="B300" s="87" t="s">
        <v>123</v>
      </c>
      <c r="C300" s="61">
        <f>C301</f>
        <v>0</v>
      </c>
      <c r="D300" s="61">
        <f t="shared" ref="D300:F300" si="196">D301</f>
        <v>3637</v>
      </c>
      <c r="E300" s="61">
        <f t="shared" si="196"/>
        <v>3637</v>
      </c>
      <c r="F300" s="61">
        <f t="shared" si="196"/>
        <v>0</v>
      </c>
      <c r="G300" s="61" t="e">
        <f t="shared" si="185"/>
        <v>#DIV/0!</v>
      </c>
      <c r="H300" s="60">
        <f t="shared" si="186"/>
        <v>0</v>
      </c>
    </row>
    <row r="301" spans="2:8">
      <c r="B301" s="87" t="s">
        <v>126</v>
      </c>
      <c r="C301" s="61">
        <v>0</v>
      </c>
      <c r="D301" s="61">
        <v>3637</v>
      </c>
      <c r="E301" s="61">
        <v>3637</v>
      </c>
      <c r="F301" s="62">
        <v>0</v>
      </c>
      <c r="G301" s="61" t="e">
        <f t="shared" si="185"/>
        <v>#DIV/0!</v>
      </c>
      <c r="H301" s="60">
        <f t="shared" si="186"/>
        <v>0</v>
      </c>
    </row>
    <row r="302" spans="2:8">
      <c r="B302" s="87" t="s">
        <v>135</v>
      </c>
      <c r="C302" s="61">
        <f>C303+C304</f>
        <v>318.52999999999997</v>
      </c>
      <c r="D302" s="61">
        <f t="shared" ref="D302" si="197">D303+D304</f>
        <v>451</v>
      </c>
      <c r="E302" s="61">
        <f t="shared" ref="E302" si="198">E303+E304</f>
        <v>451</v>
      </c>
      <c r="F302" s="61">
        <f t="shared" ref="F302" si="199">F303+F304</f>
        <v>0</v>
      </c>
      <c r="G302" s="61">
        <f t="shared" si="185"/>
        <v>0</v>
      </c>
      <c r="H302" s="60">
        <f t="shared" si="186"/>
        <v>0</v>
      </c>
    </row>
    <row r="303" spans="2:8">
      <c r="B303" s="87" t="s">
        <v>137</v>
      </c>
      <c r="C303" s="61">
        <v>0</v>
      </c>
      <c r="D303" s="61">
        <v>451</v>
      </c>
      <c r="E303" s="61">
        <v>451</v>
      </c>
      <c r="F303" s="62">
        <v>0</v>
      </c>
      <c r="G303" s="61" t="e">
        <f t="shared" si="185"/>
        <v>#DIV/0!</v>
      </c>
      <c r="H303" s="60">
        <f t="shared" si="186"/>
        <v>0</v>
      </c>
    </row>
    <row r="304" spans="2:8">
      <c r="B304" s="87" t="s">
        <v>139</v>
      </c>
      <c r="C304" s="61">
        <v>318.52999999999997</v>
      </c>
      <c r="D304" s="61">
        <v>0</v>
      </c>
      <c r="E304" s="61">
        <v>0</v>
      </c>
      <c r="F304" s="62">
        <v>0</v>
      </c>
      <c r="G304" s="61">
        <f t="shared" si="185"/>
        <v>0</v>
      </c>
      <c r="H304" s="60" t="e">
        <f t="shared" si="186"/>
        <v>#DIV/0!</v>
      </c>
    </row>
  </sheetData>
  <autoFilter ref="B1:B304" xr:uid="{B1BE14A4-CACB-4658-9E0C-8C4440347E57}"/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7"/>
  <sheetViews>
    <sheetView topLeftCell="A2" workbookViewId="0">
      <selection activeCell="D5" sqref="D5"/>
    </sheetView>
  </sheetViews>
  <sheetFormatPr defaultRowHeight="14.5"/>
  <cols>
    <col min="2" max="2" width="37.7265625" customWidth="1"/>
    <col min="3" max="6" width="25.26953125" customWidth="1"/>
    <col min="7" max="8" width="15.7265625" customWidth="1"/>
  </cols>
  <sheetData>
    <row r="1" spans="2:8" ht="32.5" customHeight="1">
      <c r="B1" s="76" t="s">
        <v>240</v>
      </c>
      <c r="C1" s="76"/>
      <c r="D1" s="76"/>
      <c r="E1" s="76"/>
      <c r="F1" s="76"/>
      <c r="G1" s="4"/>
      <c r="H1" s="4"/>
    </row>
    <row r="2" spans="2:8" ht="15.75" customHeight="1">
      <c r="B2" s="125" t="s">
        <v>44</v>
      </c>
      <c r="C2" s="125"/>
      <c r="D2" s="125"/>
      <c r="E2" s="125"/>
      <c r="F2" s="125"/>
      <c r="G2" s="125"/>
      <c r="H2" s="125"/>
    </row>
    <row r="3" spans="2:8" ht="18">
      <c r="B3" s="19"/>
      <c r="C3" s="19"/>
      <c r="D3" s="19"/>
      <c r="E3" s="19"/>
      <c r="F3" s="4"/>
      <c r="G3" s="4"/>
      <c r="H3" s="4"/>
    </row>
    <row r="4" spans="2:8" ht="26">
      <c r="B4" s="44" t="s">
        <v>8</v>
      </c>
      <c r="C4" s="44" t="s">
        <v>61</v>
      </c>
      <c r="D4" s="44" t="s">
        <v>320</v>
      </c>
      <c r="E4" s="44" t="s">
        <v>52</v>
      </c>
      <c r="F4" s="44" t="s">
        <v>62</v>
      </c>
      <c r="G4" s="44" t="s">
        <v>27</v>
      </c>
      <c r="H4" s="44" t="s">
        <v>53</v>
      </c>
    </row>
    <row r="5" spans="2:8">
      <c r="B5" s="46">
        <v>1</v>
      </c>
      <c r="C5" s="46">
        <v>2</v>
      </c>
      <c r="D5" s="46">
        <v>3</v>
      </c>
      <c r="E5" s="46">
        <v>4</v>
      </c>
      <c r="F5" s="46">
        <v>5</v>
      </c>
      <c r="G5" s="46" t="s">
        <v>40</v>
      </c>
      <c r="H5" s="46" t="s">
        <v>41</v>
      </c>
    </row>
    <row r="6" spans="2:8" ht="15.75" customHeight="1">
      <c r="B6" s="10" t="s">
        <v>50</v>
      </c>
      <c r="C6" s="61">
        <f>C7</f>
        <v>1641005.33</v>
      </c>
      <c r="D6" s="61">
        <f t="shared" ref="D6:F6" si="0">D7</f>
        <v>3805232</v>
      </c>
      <c r="E6" s="61">
        <f t="shared" si="0"/>
        <v>3805232</v>
      </c>
      <c r="F6" s="61">
        <f t="shared" si="0"/>
        <v>1811911.38</v>
      </c>
      <c r="G6" s="60">
        <f>F6/C6*100</f>
        <v>110.41471632514441</v>
      </c>
      <c r="H6" s="60">
        <f>F6/E6*100</f>
        <v>47.616318269162036</v>
      </c>
    </row>
    <row r="7" spans="2:8" ht="15.75" customHeight="1">
      <c r="B7" s="10" t="s">
        <v>204</v>
      </c>
      <c r="C7" s="61">
        <f>C8</f>
        <v>1641005.33</v>
      </c>
      <c r="D7" s="61">
        <f t="shared" ref="D7:F7" si="1">D8</f>
        <v>3805232</v>
      </c>
      <c r="E7" s="61">
        <f t="shared" si="1"/>
        <v>3805232</v>
      </c>
      <c r="F7" s="61">
        <f t="shared" si="1"/>
        <v>1811911.38</v>
      </c>
      <c r="G7" s="60">
        <f t="shared" ref="G7:G8" si="2">F7/C7*100</f>
        <v>110.41471632514441</v>
      </c>
      <c r="H7" s="60">
        <f t="shared" ref="H7:H8" si="3">F7/E7*100</f>
        <v>47.616318269162036</v>
      </c>
    </row>
    <row r="8" spans="2:8">
      <c r="B8" s="17" t="s">
        <v>205</v>
      </c>
      <c r="C8" s="61">
        <v>1641005.33</v>
      </c>
      <c r="D8" s="61">
        <v>3805232</v>
      </c>
      <c r="E8" s="61">
        <v>3805232</v>
      </c>
      <c r="F8" s="62">
        <v>1811911.38</v>
      </c>
      <c r="G8" s="60">
        <f t="shared" si="2"/>
        <v>110.41471632514441</v>
      </c>
      <c r="H8" s="60">
        <f t="shared" si="3"/>
        <v>47.616318269162036</v>
      </c>
    </row>
    <row r="9" spans="2:8">
      <c r="B9" s="27"/>
      <c r="C9" s="8"/>
      <c r="D9" s="8"/>
      <c r="E9" s="8"/>
      <c r="F9" s="35"/>
      <c r="G9" s="35"/>
      <c r="H9" s="35"/>
    </row>
    <row r="10" spans="2:8">
      <c r="B10" s="16"/>
      <c r="C10" s="8"/>
      <c r="D10" s="8"/>
      <c r="E10" s="8"/>
      <c r="F10" s="35"/>
      <c r="G10" s="35"/>
      <c r="H10" s="35"/>
    </row>
    <row r="11" spans="2:8">
      <c r="B11" s="10"/>
      <c r="C11" s="8"/>
      <c r="D11" s="8"/>
      <c r="E11" s="9"/>
      <c r="F11" s="35"/>
      <c r="G11" s="35"/>
      <c r="H11" s="35"/>
    </row>
    <row r="12" spans="2:8">
      <c r="B12" s="29"/>
      <c r="C12" s="8"/>
      <c r="D12" s="8"/>
      <c r="E12" s="9"/>
      <c r="F12" s="35"/>
      <c r="G12" s="35"/>
      <c r="H12" s="35"/>
    </row>
    <row r="13" spans="2:8">
      <c r="B13" s="15"/>
      <c r="C13" s="8"/>
      <c r="D13" s="8"/>
      <c r="E13" s="9"/>
      <c r="F13" s="35"/>
      <c r="G13" s="35"/>
      <c r="H13" s="35"/>
    </row>
    <row r="15" spans="2:8">
      <c r="B15" s="38"/>
      <c r="C15" s="38"/>
      <c r="D15" s="38"/>
      <c r="E15" s="38"/>
      <c r="F15" s="38"/>
      <c r="G15" s="38"/>
      <c r="H15" s="38"/>
    </row>
    <row r="16" spans="2:8">
      <c r="B16" s="38"/>
      <c r="C16" s="38"/>
      <c r="D16" s="38"/>
      <c r="E16" s="38"/>
      <c r="F16" s="38"/>
      <c r="G16" s="38"/>
      <c r="H16" s="38"/>
    </row>
    <row r="17" spans="2:8">
      <c r="B17" s="38"/>
      <c r="C17" s="38"/>
      <c r="D17" s="38"/>
      <c r="E17" s="38"/>
      <c r="F17" s="38"/>
      <c r="G17" s="38"/>
      <c r="H17" s="38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8"/>
  <sheetViews>
    <sheetView workbookViewId="0">
      <selection activeCell="H7" sqref="H7"/>
    </sheetView>
  </sheetViews>
  <sheetFormatPr defaultRowHeight="14.5"/>
  <cols>
    <col min="2" max="2" width="7.453125" bestFit="1" customWidth="1"/>
    <col min="3" max="3" width="8.453125" bestFit="1" customWidth="1"/>
    <col min="4" max="4" width="8.453125" customWidth="1"/>
    <col min="5" max="5" width="5.453125" bestFit="1" customWidth="1"/>
    <col min="6" max="10" width="25.26953125" customWidth="1"/>
    <col min="11" max="12" width="15.7265625" customWidth="1"/>
  </cols>
  <sheetData>
    <row r="1" spans="2:12" ht="29.5" customHeight="1">
      <c r="B1" s="161" t="s">
        <v>240</v>
      </c>
      <c r="C1" s="161"/>
      <c r="D1" s="161"/>
      <c r="E1" s="161"/>
      <c r="F1" s="3"/>
      <c r="G1" s="3"/>
      <c r="H1" s="3"/>
      <c r="I1" s="3"/>
      <c r="J1" s="3"/>
      <c r="K1" s="3"/>
      <c r="L1" s="19"/>
    </row>
    <row r="2" spans="2:12" ht="15.75" customHeight="1">
      <c r="B2" s="125" t="s">
        <v>12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2:12" ht="18">
      <c r="B3" s="3"/>
      <c r="C3" s="3"/>
      <c r="D3" s="19"/>
      <c r="E3" s="3"/>
      <c r="F3" s="3"/>
      <c r="G3" s="3"/>
      <c r="H3" s="3"/>
      <c r="I3" s="3"/>
      <c r="J3" s="4"/>
      <c r="K3" s="4"/>
      <c r="L3" s="4"/>
    </row>
    <row r="4" spans="2:12" ht="18" customHeight="1">
      <c r="B4" s="125" t="s">
        <v>57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2:12" ht="15.75" customHeight="1">
      <c r="B5" s="125" t="s">
        <v>45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2:12" ht="18">
      <c r="B6" s="3"/>
      <c r="C6" s="3"/>
      <c r="D6" s="19"/>
      <c r="E6" s="3"/>
      <c r="F6" s="3"/>
      <c r="G6" s="3"/>
      <c r="H6" s="3"/>
      <c r="I6" s="3"/>
      <c r="J6" s="4"/>
      <c r="K6" s="4"/>
      <c r="L6" s="4"/>
    </row>
    <row r="7" spans="2:12" ht="25.5" customHeight="1">
      <c r="B7" s="165" t="s">
        <v>8</v>
      </c>
      <c r="C7" s="166"/>
      <c r="D7" s="166"/>
      <c r="E7" s="166"/>
      <c r="F7" s="167"/>
      <c r="G7" s="47" t="s">
        <v>25</v>
      </c>
      <c r="H7" s="47" t="s">
        <v>321</v>
      </c>
      <c r="I7" s="47" t="s">
        <v>52</v>
      </c>
      <c r="J7" s="47" t="s">
        <v>26</v>
      </c>
      <c r="K7" s="47" t="s">
        <v>27</v>
      </c>
      <c r="L7" s="47" t="s">
        <v>53</v>
      </c>
    </row>
    <row r="8" spans="2:12">
      <c r="B8" s="165">
        <v>1</v>
      </c>
      <c r="C8" s="166"/>
      <c r="D8" s="166"/>
      <c r="E8" s="166"/>
      <c r="F8" s="167"/>
      <c r="G8" s="48">
        <v>2</v>
      </c>
      <c r="H8" s="48">
        <v>3</v>
      </c>
      <c r="I8" s="48">
        <v>4</v>
      </c>
      <c r="J8" s="48">
        <v>5</v>
      </c>
      <c r="K8" s="48" t="s">
        <v>40</v>
      </c>
      <c r="L8" s="48" t="s">
        <v>41</v>
      </c>
    </row>
    <row r="9" spans="2:12" ht="26">
      <c r="B9" s="10">
        <v>8</v>
      </c>
      <c r="C9" s="10"/>
      <c r="D9" s="10"/>
      <c r="E9" s="10"/>
      <c r="F9" s="10" t="s">
        <v>9</v>
      </c>
      <c r="G9" s="8">
        <f>G10</f>
        <v>0</v>
      </c>
      <c r="H9" s="8">
        <f t="shared" ref="H9:J9" si="0">H10</f>
        <v>0</v>
      </c>
      <c r="I9" s="8">
        <f t="shared" si="0"/>
        <v>0</v>
      </c>
      <c r="J9" s="8">
        <f t="shared" si="0"/>
        <v>0</v>
      </c>
      <c r="K9" s="35"/>
      <c r="L9" s="35"/>
    </row>
    <row r="10" spans="2:12">
      <c r="B10" s="10"/>
      <c r="C10" s="15">
        <v>84</v>
      </c>
      <c r="D10" s="15"/>
      <c r="E10" s="15"/>
      <c r="F10" s="15" t="s">
        <v>14</v>
      </c>
      <c r="G10" s="8">
        <v>0</v>
      </c>
      <c r="H10" s="8">
        <v>0</v>
      </c>
      <c r="I10" s="8">
        <v>0</v>
      </c>
      <c r="J10" s="35">
        <v>0</v>
      </c>
      <c r="K10" s="35"/>
      <c r="L10" s="35"/>
    </row>
    <row r="11" spans="2:12">
      <c r="B11" s="11"/>
      <c r="C11" s="11"/>
      <c r="D11" s="11"/>
      <c r="E11" s="12"/>
      <c r="F11" s="17"/>
      <c r="G11" s="8"/>
      <c r="H11" s="8"/>
      <c r="I11" s="8"/>
      <c r="J11" s="35"/>
      <c r="K11" s="35"/>
      <c r="L11" s="35"/>
    </row>
    <row r="12" spans="2:12" ht="26">
      <c r="B12" s="13">
        <v>5</v>
      </c>
      <c r="C12" s="14"/>
      <c r="D12" s="14"/>
      <c r="E12" s="14"/>
      <c r="F12" s="20" t="s">
        <v>10</v>
      </c>
      <c r="G12" s="8">
        <f>G13</f>
        <v>0</v>
      </c>
      <c r="H12" s="8">
        <f t="shared" ref="H12:J12" si="1">H13</f>
        <v>0</v>
      </c>
      <c r="I12" s="8">
        <f t="shared" si="1"/>
        <v>0</v>
      </c>
      <c r="J12" s="8">
        <f t="shared" si="1"/>
        <v>0</v>
      </c>
      <c r="K12" s="35"/>
      <c r="L12" s="35"/>
    </row>
    <row r="13" spans="2:12" ht="25">
      <c r="B13" s="15"/>
      <c r="C13" s="15">
        <v>54</v>
      </c>
      <c r="D13" s="15"/>
      <c r="E13" s="15"/>
      <c r="F13" s="21" t="s">
        <v>15</v>
      </c>
      <c r="G13" s="8">
        <v>0</v>
      </c>
      <c r="H13" s="8">
        <v>0</v>
      </c>
      <c r="I13" s="9">
        <v>0</v>
      </c>
      <c r="J13" s="35">
        <v>0</v>
      </c>
      <c r="K13" s="35"/>
      <c r="L13" s="35"/>
    </row>
    <row r="14" spans="2:12">
      <c r="B14" s="16"/>
      <c r="C14" s="14"/>
      <c r="D14" s="14"/>
      <c r="E14" s="14"/>
      <c r="F14" s="20"/>
      <c r="G14" s="8"/>
      <c r="H14" s="8"/>
      <c r="I14" s="8"/>
      <c r="J14" s="35"/>
      <c r="K14" s="35"/>
      <c r="L14" s="35"/>
    </row>
    <row r="16" spans="2:12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pans="2:12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pans="2:12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</row>
  </sheetData>
  <mergeCells count="6">
    <mergeCell ref="B1:E1"/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21"/>
  <sheetViews>
    <sheetView workbookViewId="0">
      <selection activeCell="D4" sqref="D4"/>
    </sheetView>
  </sheetViews>
  <sheetFormatPr defaultRowHeight="14.5"/>
  <cols>
    <col min="2" max="2" width="37.7265625" customWidth="1"/>
    <col min="3" max="6" width="25.26953125" customWidth="1"/>
    <col min="7" max="8" width="15.7265625" customWidth="1"/>
  </cols>
  <sheetData>
    <row r="1" spans="2:8" ht="26">
      <c r="B1" s="75" t="s">
        <v>240</v>
      </c>
      <c r="C1" s="19"/>
      <c r="D1" s="19"/>
      <c r="E1" s="19"/>
      <c r="F1" s="4"/>
      <c r="G1" s="4"/>
      <c r="H1" s="4"/>
    </row>
    <row r="2" spans="2:8" ht="15.75" customHeight="1">
      <c r="B2" s="125" t="s">
        <v>46</v>
      </c>
      <c r="C2" s="125"/>
      <c r="D2" s="125"/>
      <c r="E2" s="125"/>
      <c r="F2" s="125"/>
      <c r="G2" s="125"/>
      <c r="H2" s="125"/>
    </row>
    <row r="3" spans="2:8" ht="18">
      <c r="B3" s="19"/>
      <c r="C3" s="19"/>
      <c r="D3" s="19"/>
      <c r="E3" s="19"/>
      <c r="F3" s="4"/>
      <c r="G3" s="4"/>
      <c r="H3" s="4"/>
    </row>
    <row r="4" spans="2:8" ht="26">
      <c r="B4" s="44" t="s">
        <v>8</v>
      </c>
      <c r="C4" s="44" t="s">
        <v>59</v>
      </c>
      <c r="D4" s="44" t="s">
        <v>320</v>
      </c>
      <c r="E4" s="44" t="s">
        <v>52</v>
      </c>
      <c r="F4" s="44" t="s">
        <v>60</v>
      </c>
      <c r="G4" s="44" t="s">
        <v>27</v>
      </c>
      <c r="H4" s="44" t="s">
        <v>53</v>
      </c>
    </row>
    <row r="5" spans="2:8"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 t="s">
        <v>40</v>
      </c>
      <c r="H5" s="44" t="s">
        <v>41</v>
      </c>
    </row>
    <row r="6" spans="2:8">
      <c r="B6" s="10" t="s">
        <v>47</v>
      </c>
      <c r="C6" s="8">
        <f>C7</f>
        <v>0</v>
      </c>
      <c r="D6" s="8">
        <f t="shared" ref="D6:F6" si="0">D7</f>
        <v>0</v>
      </c>
      <c r="E6" s="8">
        <f t="shared" si="0"/>
        <v>0</v>
      </c>
      <c r="F6" s="8">
        <f t="shared" si="0"/>
        <v>0</v>
      </c>
      <c r="G6" s="35"/>
      <c r="H6" s="35"/>
    </row>
    <row r="7" spans="2:8">
      <c r="B7" s="10" t="s">
        <v>21</v>
      </c>
      <c r="C7" s="8">
        <f>C8</f>
        <v>0</v>
      </c>
      <c r="D7" s="8">
        <f t="shared" ref="D7:F7" si="1">D8</f>
        <v>0</v>
      </c>
      <c r="E7" s="8">
        <f t="shared" si="1"/>
        <v>0</v>
      </c>
      <c r="F7" s="8">
        <f t="shared" si="1"/>
        <v>0</v>
      </c>
      <c r="G7" s="35"/>
      <c r="H7" s="35"/>
    </row>
    <row r="8" spans="2:8">
      <c r="B8" s="29" t="s">
        <v>22</v>
      </c>
      <c r="C8" s="8">
        <v>0</v>
      </c>
      <c r="D8" s="8">
        <v>0</v>
      </c>
      <c r="E8" s="8">
        <v>0</v>
      </c>
      <c r="F8" s="35">
        <v>0</v>
      </c>
      <c r="G8" s="35"/>
      <c r="H8" s="35"/>
    </row>
    <row r="9" spans="2:8">
      <c r="B9" s="28"/>
      <c r="C9" s="8"/>
      <c r="D9" s="8"/>
      <c r="E9" s="8"/>
      <c r="F9" s="35"/>
      <c r="G9" s="35"/>
      <c r="H9" s="35"/>
    </row>
    <row r="10" spans="2:8" ht="15.75" customHeight="1">
      <c r="B10" s="10" t="s">
        <v>48</v>
      </c>
      <c r="C10" s="8">
        <f>C11</f>
        <v>0</v>
      </c>
      <c r="D10" s="8">
        <f t="shared" ref="D10:F10" si="2">D11</f>
        <v>0</v>
      </c>
      <c r="E10" s="8">
        <f t="shared" si="2"/>
        <v>0</v>
      </c>
      <c r="F10" s="8">
        <f t="shared" si="2"/>
        <v>0</v>
      </c>
      <c r="G10" s="35"/>
      <c r="H10" s="35"/>
    </row>
    <row r="11" spans="2:8" ht="15.75" customHeight="1">
      <c r="B11" s="10" t="s">
        <v>21</v>
      </c>
      <c r="C11" s="8">
        <f>C12</f>
        <v>0</v>
      </c>
      <c r="D11" s="8">
        <f t="shared" ref="D11:F11" si="3">D12</f>
        <v>0</v>
      </c>
      <c r="E11" s="8">
        <f t="shared" si="3"/>
        <v>0</v>
      </c>
      <c r="F11" s="8">
        <f t="shared" si="3"/>
        <v>0</v>
      </c>
      <c r="G11" s="35"/>
      <c r="H11" s="35"/>
    </row>
    <row r="12" spans="2:8">
      <c r="B12" s="29" t="s">
        <v>22</v>
      </c>
      <c r="C12" s="8">
        <v>0</v>
      </c>
      <c r="D12" s="8">
        <v>0</v>
      </c>
      <c r="E12" s="8">
        <v>0</v>
      </c>
      <c r="F12" s="35">
        <v>0</v>
      </c>
      <c r="G12" s="35"/>
      <c r="H12" s="35"/>
    </row>
    <row r="13" spans="2:8">
      <c r="B13" s="28"/>
      <c r="C13" s="8"/>
      <c r="D13" s="8"/>
      <c r="E13" s="8"/>
      <c r="F13" s="35"/>
      <c r="G13" s="35"/>
      <c r="H13" s="35"/>
    </row>
    <row r="14" spans="2:8">
      <c r="B14" s="28"/>
      <c r="C14" s="8"/>
      <c r="D14" s="8"/>
      <c r="E14" s="8"/>
      <c r="F14" s="35"/>
      <c r="G14" s="35"/>
      <c r="H14" s="35"/>
    </row>
    <row r="15" spans="2:8">
      <c r="B15" s="10"/>
      <c r="C15" s="8"/>
      <c r="D15" s="8"/>
      <c r="E15" s="9"/>
      <c r="F15" s="35"/>
      <c r="G15" s="35"/>
      <c r="H15" s="35"/>
    </row>
    <row r="16" spans="2:8">
      <c r="B16" s="29"/>
      <c r="C16" s="8"/>
      <c r="D16" s="8"/>
      <c r="E16" s="9"/>
      <c r="F16" s="35"/>
      <c r="G16" s="35"/>
      <c r="H16" s="35"/>
    </row>
    <row r="17" spans="2:8">
      <c r="B17" s="10"/>
      <c r="C17" s="8"/>
      <c r="D17" s="8"/>
      <c r="E17" s="9"/>
      <c r="F17" s="35"/>
      <c r="G17" s="35"/>
      <c r="H17" s="35"/>
    </row>
    <row r="18" spans="2:8">
      <c r="B18" s="29"/>
      <c r="C18" s="8"/>
      <c r="D18" s="8"/>
      <c r="E18" s="9"/>
      <c r="F18" s="35"/>
      <c r="G18" s="35"/>
      <c r="H18" s="35"/>
    </row>
    <row r="19" spans="2:8">
      <c r="B19" s="15" t="s">
        <v>17</v>
      </c>
      <c r="C19" s="8"/>
      <c r="D19" s="8"/>
      <c r="E19" s="9"/>
      <c r="F19" s="35"/>
      <c r="G19" s="35"/>
      <c r="H19" s="35"/>
    </row>
    <row r="21" spans="2:8">
      <c r="B21" s="53"/>
      <c r="C21" s="53"/>
      <c r="D21" s="53"/>
      <c r="E21" s="53"/>
      <c r="F21" s="53"/>
      <c r="G21" s="53"/>
      <c r="H21" s="53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K341"/>
  <sheetViews>
    <sheetView topLeftCell="F1" workbookViewId="0">
      <selection activeCell="G7" sqref="G7"/>
    </sheetView>
  </sheetViews>
  <sheetFormatPr defaultRowHeight="14.5"/>
  <cols>
    <col min="1" max="1" width="8.7265625" customWidth="1"/>
    <col min="2" max="2" width="7.453125" bestFit="1" customWidth="1"/>
    <col min="3" max="3" width="8.453125" bestFit="1" customWidth="1"/>
    <col min="4" max="4" width="25.453125" customWidth="1"/>
    <col min="5" max="5" width="39" customWidth="1"/>
    <col min="6" max="6" width="29.54296875" customWidth="1"/>
    <col min="7" max="9" width="24.26953125" customWidth="1"/>
    <col min="10" max="10" width="15.7265625" customWidth="1"/>
    <col min="11" max="11" width="14.26953125" customWidth="1"/>
  </cols>
  <sheetData>
    <row r="1" spans="2:11" ht="27" customHeight="1">
      <c r="B1" s="161" t="s">
        <v>240</v>
      </c>
      <c r="C1" s="161"/>
      <c r="D1" s="161"/>
      <c r="E1" s="75"/>
      <c r="F1" s="90"/>
      <c r="G1" s="3"/>
      <c r="H1" s="3"/>
      <c r="I1" s="3"/>
      <c r="J1" s="4"/>
      <c r="K1" s="4"/>
    </row>
    <row r="2" spans="2:11" ht="18" customHeight="1">
      <c r="B2" s="125" t="s">
        <v>11</v>
      </c>
      <c r="C2" s="125"/>
      <c r="D2" s="125"/>
      <c r="E2" s="125"/>
      <c r="F2" s="125"/>
      <c r="G2" s="125"/>
      <c r="H2" s="125"/>
      <c r="I2" s="125"/>
      <c r="J2" s="125"/>
      <c r="K2" s="31"/>
    </row>
    <row r="3" spans="2:11" ht="18">
      <c r="B3" s="3"/>
      <c r="C3" s="3"/>
      <c r="D3" s="3"/>
      <c r="E3" s="3"/>
      <c r="F3" s="19"/>
      <c r="G3" s="3"/>
      <c r="H3" s="3"/>
      <c r="I3" s="3"/>
      <c r="J3" s="4"/>
      <c r="K3" s="4"/>
    </row>
    <row r="4" spans="2:11" ht="15.5">
      <c r="B4" s="175" t="s">
        <v>63</v>
      </c>
      <c r="C4" s="175"/>
      <c r="D4" s="175"/>
      <c r="E4" s="175"/>
      <c r="F4" s="175"/>
      <c r="G4" s="175"/>
      <c r="H4" s="175"/>
      <c r="I4" s="175"/>
      <c r="J4" s="175"/>
    </row>
    <row r="5" spans="2:11" ht="18">
      <c r="B5" s="19"/>
      <c r="C5" s="19"/>
      <c r="D5" s="19"/>
      <c r="E5" s="19"/>
      <c r="F5" s="19"/>
      <c r="G5" s="19"/>
      <c r="H5" s="19"/>
      <c r="I5" s="19"/>
      <c r="J5" s="4"/>
    </row>
    <row r="6" spans="2:11" ht="26">
      <c r="B6" s="165" t="s">
        <v>8</v>
      </c>
      <c r="C6" s="166"/>
      <c r="D6" s="166"/>
      <c r="E6" s="167"/>
      <c r="F6" s="44" t="s">
        <v>61</v>
      </c>
      <c r="G6" s="44" t="s">
        <v>321</v>
      </c>
      <c r="H6" s="44" t="s">
        <v>52</v>
      </c>
      <c r="I6" s="44" t="s">
        <v>62</v>
      </c>
      <c r="J6" s="44" t="s">
        <v>53</v>
      </c>
      <c r="K6" s="44" t="s">
        <v>53</v>
      </c>
    </row>
    <row r="7" spans="2:11" s="49" customFormat="1" ht="10.5">
      <c r="B7" s="162">
        <v>1</v>
      </c>
      <c r="C7" s="163"/>
      <c r="D7" s="163"/>
      <c r="E7" s="164"/>
      <c r="F7" s="91">
        <v>2</v>
      </c>
      <c r="G7" s="46">
        <v>3</v>
      </c>
      <c r="H7" s="46">
        <v>4</v>
      </c>
      <c r="I7" s="46">
        <v>5</v>
      </c>
      <c r="J7" s="46" t="s">
        <v>282</v>
      </c>
      <c r="K7" s="46" t="s">
        <v>283</v>
      </c>
    </row>
    <row r="8" spans="2:11" ht="14.5" customHeight="1">
      <c r="B8" s="168" t="s">
        <v>206</v>
      </c>
      <c r="C8" s="169"/>
      <c r="D8" s="170"/>
      <c r="E8" s="51" t="s">
        <v>207</v>
      </c>
      <c r="F8" s="101">
        <f>F10+F28+F74+F90+F143+F204+F233+F262+F313+F322</f>
        <v>1641005.33</v>
      </c>
      <c r="G8" s="101">
        <f t="shared" ref="G8:H8" si="0">G10+G28+G74+G90+G143+G204+G233+G262+G313+G322</f>
        <v>3805232</v>
      </c>
      <c r="H8" s="101">
        <f t="shared" si="0"/>
        <v>3805232</v>
      </c>
      <c r="I8" s="101">
        <f>I10+I28+I74+I90+I143+I204+I233+I262+I313+I322</f>
        <v>1811911.38</v>
      </c>
      <c r="J8" s="61">
        <f>I8/H8*100</f>
        <v>47.616318269162036</v>
      </c>
      <c r="K8" s="61">
        <f>I8/F8*100</f>
        <v>110.41471632514441</v>
      </c>
    </row>
    <row r="9" spans="2:11" ht="14.5" customHeight="1">
      <c r="B9" s="168" t="s">
        <v>208</v>
      </c>
      <c r="C9" s="169"/>
      <c r="D9" s="170"/>
      <c r="E9" s="54" t="s">
        <v>209</v>
      </c>
      <c r="F9" s="73"/>
      <c r="G9" s="74"/>
      <c r="H9" s="61"/>
      <c r="I9" s="61"/>
      <c r="J9" s="8"/>
      <c r="K9" s="8"/>
    </row>
    <row r="10" spans="2:11" ht="14.5" customHeight="1">
      <c r="B10" s="171">
        <v>11</v>
      </c>
      <c r="C10" s="171"/>
      <c r="D10" s="171"/>
      <c r="E10" s="54" t="s">
        <v>210</v>
      </c>
      <c r="F10" s="74">
        <f>F11</f>
        <v>1040622.1000000001</v>
      </c>
      <c r="G10" s="74">
        <f>G11</f>
        <v>2506260</v>
      </c>
      <c r="H10" s="74">
        <f t="shared" ref="H10:I10" si="1">H11</f>
        <v>2506260</v>
      </c>
      <c r="I10" s="74">
        <f t="shared" si="1"/>
        <v>1177218.98</v>
      </c>
      <c r="J10" s="61">
        <f>I10/H10*100</f>
        <v>46.971143456784212</v>
      </c>
      <c r="K10" s="61">
        <f>I10/F10*100</f>
        <v>113.12646348756191</v>
      </c>
    </row>
    <row r="11" spans="2:11" ht="14.5" customHeight="1">
      <c r="B11" s="168">
        <v>3</v>
      </c>
      <c r="C11" s="169"/>
      <c r="D11" s="170"/>
      <c r="E11" s="51" t="s">
        <v>4</v>
      </c>
      <c r="F11" s="74">
        <f>F12+F19</f>
        <v>1040622.1000000001</v>
      </c>
      <c r="G11" s="74">
        <f>G12+G19</f>
        <v>2506260</v>
      </c>
      <c r="H11" s="74">
        <f>H12+H19</f>
        <v>2506260</v>
      </c>
      <c r="I11" s="74">
        <f>I12+I19</f>
        <v>1177218.98</v>
      </c>
      <c r="J11" s="61">
        <f t="shared" ref="J11:J76" si="2">I11/H11*100</f>
        <v>46.971143456784212</v>
      </c>
      <c r="K11" s="61">
        <f t="shared" ref="K11:K76" si="3">I11/F11*100</f>
        <v>113.12646348756191</v>
      </c>
    </row>
    <row r="12" spans="2:11" ht="14.5" customHeight="1">
      <c r="B12" s="168">
        <v>31</v>
      </c>
      <c r="C12" s="169"/>
      <c r="D12" s="170"/>
      <c r="E12" s="51" t="s">
        <v>5</v>
      </c>
      <c r="F12" s="74">
        <f>F13+F15+F17</f>
        <v>1023481.5900000001</v>
      </c>
      <c r="G12" s="74">
        <f>G13+G15+G17</f>
        <v>2457612</v>
      </c>
      <c r="H12" s="74">
        <f t="shared" ref="H12:I12" si="4">H13+H15+H17</f>
        <v>2457612</v>
      </c>
      <c r="I12" s="74">
        <f t="shared" si="4"/>
        <v>1156150.08</v>
      </c>
      <c r="J12" s="61">
        <f t="shared" si="2"/>
        <v>47.043637482238857</v>
      </c>
      <c r="K12" s="61">
        <f t="shared" si="3"/>
        <v>112.96246960338583</v>
      </c>
    </row>
    <row r="13" spans="2:11" ht="14.5" customHeight="1">
      <c r="B13" s="168">
        <v>311</v>
      </c>
      <c r="C13" s="169"/>
      <c r="D13" s="170"/>
      <c r="E13" s="54" t="s">
        <v>36</v>
      </c>
      <c r="F13" s="74">
        <f>F14</f>
        <v>860734.09</v>
      </c>
      <c r="G13" s="74">
        <f>2114649</f>
        <v>2114649</v>
      </c>
      <c r="H13" s="61">
        <f>G13</f>
        <v>2114649</v>
      </c>
      <c r="I13" s="61">
        <v>970626.94</v>
      </c>
      <c r="J13" s="61">
        <f t="shared" si="2"/>
        <v>45.900144184685018</v>
      </c>
      <c r="K13" s="61">
        <f t="shared" si="3"/>
        <v>112.76734025952196</v>
      </c>
    </row>
    <row r="14" spans="2:11" ht="14.5" customHeight="1">
      <c r="B14" s="57">
        <v>3111</v>
      </c>
      <c r="C14" s="58"/>
      <c r="D14" s="59"/>
      <c r="E14" s="54" t="s">
        <v>37</v>
      </c>
      <c r="F14" s="74">
        <v>860734.09</v>
      </c>
      <c r="G14" s="74">
        <v>2114649</v>
      </c>
      <c r="H14" s="74">
        <f>G14</f>
        <v>2114649</v>
      </c>
      <c r="I14" s="74">
        <v>970626.94</v>
      </c>
      <c r="J14" s="61">
        <f t="shared" si="2"/>
        <v>45.900144184685018</v>
      </c>
      <c r="K14" s="61">
        <f t="shared" si="3"/>
        <v>112.76734025952196</v>
      </c>
    </row>
    <row r="15" spans="2:11" ht="14.5" customHeight="1">
      <c r="B15" s="171">
        <v>312</v>
      </c>
      <c r="C15" s="171"/>
      <c r="D15" s="171"/>
      <c r="E15" s="54" t="s">
        <v>161</v>
      </c>
      <c r="F15" s="74">
        <f>F16</f>
        <v>21672.799999999999</v>
      </c>
      <c r="G15" s="74">
        <f>G16</f>
        <v>43523</v>
      </c>
      <c r="H15" s="74">
        <f t="shared" ref="H15:I15" si="5">H16</f>
        <v>43523</v>
      </c>
      <c r="I15" s="74">
        <f t="shared" si="5"/>
        <v>26430</v>
      </c>
      <c r="J15" s="61">
        <f t="shared" si="2"/>
        <v>60.726512418721136</v>
      </c>
      <c r="K15" s="61">
        <f t="shared" si="3"/>
        <v>121.95009412720093</v>
      </c>
    </row>
    <row r="16" spans="2:11" ht="14.5" customHeight="1">
      <c r="B16" s="168">
        <v>3121</v>
      </c>
      <c r="C16" s="169"/>
      <c r="D16" s="170"/>
      <c r="E16" s="54" t="s">
        <v>161</v>
      </c>
      <c r="F16" s="74">
        <v>21672.799999999999</v>
      </c>
      <c r="G16" s="74">
        <f>43523</f>
        <v>43523</v>
      </c>
      <c r="H16" s="61">
        <f>G16</f>
        <v>43523</v>
      </c>
      <c r="I16" s="61">
        <v>26430</v>
      </c>
      <c r="J16" s="61">
        <f t="shared" si="2"/>
        <v>60.726512418721136</v>
      </c>
      <c r="K16" s="61">
        <f t="shared" si="3"/>
        <v>121.95009412720093</v>
      </c>
    </row>
    <row r="17" spans="2:11" ht="14.5" customHeight="1">
      <c r="B17" s="168">
        <v>313</v>
      </c>
      <c r="C17" s="169"/>
      <c r="D17" s="170"/>
      <c r="E17" s="51" t="s">
        <v>162</v>
      </c>
      <c r="F17" s="74">
        <f>F18</f>
        <v>141074.70000000001</v>
      </c>
      <c r="G17" s="74">
        <f>G18</f>
        <v>299440</v>
      </c>
      <c r="H17" s="74">
        <f t="shared" ref="H17:I17" si="6">H18</f>
        <v>299440</v>
      </c>
      <c r="I17" s="74">
        <f t="shared" si="6"/>
        <v>159093.14000000001</v>
      </c>
      <c r="J17" s="61">
        <f t="shared" si="2"/>
        <v>53.130223083088438</v>
      </c>
      <c r="K17" s="61">
        <f t="shared" si="3"/>
        <v>112.77226887599265</v>
      </c>
    </row>
    <row r="18" spans="2:11" ht="14.5" customHeight="1">
      <c r="B18" s="168">
        <v>3132</v>
      </c>
      <c r="C18" s="169"/>
      <c r="D18" s="170"/>
      <c r="E18" s="51" t="s">
        <v>163</v>
      </c>
      <c r="F18" s="74">
        <v>141074.70000000001</v>
      </c>
      <c r="G18" s="74">
        <f>299440</f>
        <v>299440</v>
      </c>
      <c r="H18" s="61">
        <f>G18</f>
        <v>299440</v>
      </c>
      <c r="I18" s="61">
        <v>159093.14000000001</v>
      </c>
      <c r="J18" s="61">
        <f t="shared" si="2"/>
        <v>53.130223083088438</v>
      </c>
      <c r="K18" s="61">
        <f t="shared" si="3"/>
        <v>112.77226887599265</v>
      </c>
    </row>
    <row r="19" spans="2:11" ht="14.5" customHeight="1">
      <c r="B19" s="168">
        <v>32</v>
      </c>
      <c r="C19" s="169"/>
      <c r="D19" s="170"/>
      <c r="E19" s="51" t="s">
        <v>13</v>
      </c>
      <c r="F19" s="74">
        <f>F20+F22+F24</f>
        <v>17140.509999999998</v>
      </c>
      <c r="G19" s="74">
        <f>G20+G22+G24</f>
        <v>48648</v>
      </c>
      <c r="H19" s="74">
        <f t="shared" ref="H19:I19" si="7">H20+H22+H24</f>
        <v>48648</v>
      </c>
      <c r="I19" s="74">
        <f t="shared" si="7"/>
        <v>21068.899999999998</v>
      </c>
      <c r="J19" s="61">
        <f t="shared" si="2"/>
        <v>43.308871896069725</v>
      </c>
      <c r="K19" s="61">
        <f t="shared" si="3"/>
        <v>122.91874629167975</v>
      </c>
    </row>
    <row r="20" spans="2:11" ht="14.5" customHeight="1">
      <c r="B20" s="171">
        <v>321</v>
      </c>
      <c r="C20" s="171"/>
      <c r="D20" s="171"/>
      <c r="E20" s="54" t="s">
        <v>38</v>
      </c>
      <c r="F20" s="74">
        <f>F21</f>
        <v>15786.74</v>
      </c>
      <c r="G20" s="74">
        <f>G21</f>
        <v>39067</v>
      </c>
      <c r="H20" s="74">
        <f t="shared" ref="H20:I20" si="8">H21</f>
        <v>39067</v>
      </c>
      <c r="I20" s="74">
        <f t="shared" si="8"/>
        <v>19560.05</v>
      </c>
      <c r="J20" s="61">
        <f t="shared" si="2"/>
        <v>50.0679601709883</v>
      </c>
      <c r="K20" s="61">
        <f t="shared" si="3"/>
        <v>123.90176819279979</v>
      </c>
    </row>
    <row r="21" spans="2:11" ht="14.5" customHeight="1">
      <c r="B21" s="171">
        <v>3212</v>
      </c>
      <c r="C21" s="171"/>
      <c r="D21" s="171"/>
      <c r="E21" s="54" t="s">
        <v>165</v>
      </c>
      <c r="F21" s="74">
        <v>15786.74</v>
      </c>
      <c r="G21" s="74">
        <v>39067</v>
      </c>
      <c r="H21" s="61">
        <f>G21</f>
        <v>39067</v>
      </c>
      <c r="I21" s="61">
        <v>19560.05</v>
      </c>
      <c r="J21" s="61">
        <f t="shared" si="2"/>
        <v>50.0679601709883</v>
      </c>
      <c r="K21" s="61">
        <f t="shared" si="3"/>
        <v>123.90176819279979</v>
      </c>
    </row>
    <row r="22" spans="2:11" ht="14.5" customHeight="1">
      <c r="B22" s="168">
        <v>323</v>
      </c>
      <c r="C22" s="169"/>
      <c r="D22" s="170"/>
      <c r="E22" s="54" t="s">
        <v>173</v>
      </c>
      <c r="F22" s="74">
        <f>F23</f>
        <v>0</v>
      </c>
      <c r="G22" s="74">
        <f>G23</f>
        <v>6616</v>
      </c>
      <c r="H22" s="74">
        <f t="shared" ref="H22:I22" si="9">H23</f>
        <v>6616</v>
      </c>
      <c r="I22" s="74">
        <f t="shared" si="9"/>
        <v>0</v>
      </c>
      <c r="J22" s="61">
        <f t="shared" si="2"/>
        <v>0</v>
      </c>
      <c r="K22" s="61" t="e">
        <f t="shared" si="3"/>
        <v>#DIV/0!</v>
      </c>
    </row>
    <row r="23" spans="2:11">
      <c r="B23" s="168">
        <v>3236</v>
      </c>
      <c r="C23" s="169"/>
      <c r="D23" s="170"/>
      <c r="E23" s="59" t="s">
        <v>179</v>
      </c>
      <c r="F23" s="74">
        <v>0</v>
      </c>
      <c r="G23" s="74">
        <v>6616</v>
      </c>
      <c r="H23" s="61">
        <f>G23</f>
        <v>6616</v>
      </c>
      <c r="I23" s="61">
        <v>0</v>
      </c>
      <c r="J23" s="61">
        <f t="shared" si="2"/>
        <v>0</v>
      </c>
      <c r="K23" s="61" t="e">
        <f t="shared" si="3"/>
        <v>#DIV/0!</v>
      </c>
    </row>
    <row r="24" spans="2:11">
      <c r="B24" s="168">
        <v>329</v>
      </c>
      <c r="C24" s="169"/>
      <c r="D24" s="170"/>
      <c r="E24" s="59" t="s">
        <v>184</v>
      </c>
      <c r="F24" s="74">
        <f>F25</f>
        <v>1353.77</v>
      </c>
      <c r="G24" s="74">
        <f>G25</f>
        <v>2965</v>
      </c>
      <c r="H24" s="74">
        <f t="shared" ref="H24:I24" si="10">H25</f>
        <v>2965</v>
      </c>
      <c r="I24" s="74">
        <f t="shared" si="10"/>
        <v>1508.85</v>
      </c>
      <c r="J24" s="61">
        <f t="shared" si="2"/>
        <v>50.888701517706572</v>
      </c>
      <c r="K24" s="61">
        <f t="shared" si="3"/>
        <v>111.45541709448428</v>
      </c>
    </row>
    <row r="25" spans="2:11">
      <c r="B25" s="168">
        <v>3295</v>
      </c>
      <c r="C25" s="169"/>
      <c r="D25" s="170"/>
      <c r="E25" s="59" t="s">
        <v>187</v>
      </c>
      <c r="F25" s="74">
        <v>1353.77</v>
      </c>
      <c r="G25" s="74">
        <v>2965</v>
      </c>
      <c r="H25" s="61">
        <f>G25</f>
        <v>2965</v>
      </c>
      <c r="I25" s="61">
        <v>1508.85</v>
      </c>
      <c r="J25" s="61">
        <f t="shared" si="2"/>
        <v>50.888701517706572</v>
      </c>
      <c r="K25" s="61">
        <f t="shared" si="3"/>
        <v>111.45541709448428</v>
      </c>
    </row>
    <row r="26" spans="2:11">
      <c r="B26" s="171" t="s">
        <v>211</v>
      </c>
      <c r="C26" s="171"/>
      <c r="D26" s="171"/>
      <c r="E26" s="54" t="s">
        <v>207</v>
      </c>
      <c r="F26" s="74"/>
      <c r="G26" s="74"/>
      <c r="H26" s="61"/>
      <c r="I26" s="61"/>
      <c r="J26" s="61" t="e">
        <f t="shared" si="2"/>
        <v>#DIV/0!</v>
      </c>
      <c r="K26" s="61" t="e">
        <f t="shared" si="3"/>
        <v>#DIV/0!</v>
      </c>
    </row>
    <row r="27" spans="2:11">
      <c r="B27" s="171" t="s">
        <v>212</v>
      </c>
      <c r="C27" s="171"/>
      <c r="D27" s="171"/>
      <c r="E27" s="54" t="s">
        <v>213</v>
      </c>
      <c r="F27" s="74"/>
      <c r="G27" s="74"/>
      <c r="H27" s="61"/>
      <c r="I27" s="61"/>
      <c r="J27" s="61" t="e">
        <f t="shared" si="2"/>
        <v>#DIV/0!</v>
      </c>
      <c r="K27" s="61" t="e">
        <f t="shared" si="3"/>
        <v>#DIV/0!</v>
      </c>
    </row>
    <row r="28" spans="2:11">
      <c r="B28" s="168">
        <v>11</v>
      </c>
      <c r="C28" s="169"/>
      <c r="D28" s="170"/>
      <c r="E28" s="54" t="s">
        <v>214</v>
      </c>
      <c r="F28" s="74">
        <f>F29+F60</f>
        <v>118090.12999999998</v>
      </c>
      <c r="G28" s="74">
        <f>G29+G60</f>
        <v>228896</v>
      </c>
      <c r="H28" s="74">
        <f t="shared" ref="H28:I28" si="11">H29+H60</f>
        <v>228896</v>
      </c>
      <c r="I28" s="74">
        <f t="shared" si="11"/>
        <v>60550.170000000006</v>
      </c>
      <c r="J28" s="61">
        <f t="shared" si="2"/>
        <v>26.453135921990778</v>
      </c>
      <c r="K28" s="61">
        <f t="shared" si="3"/>
        <v>51.274539201540406</v>
      </c>
    </row>
    <row r="29" spans="2:11">
      <c r="B29" s="168">
        <v>3</v>
      </c>
      <c r="C29" s="169"/>
      <c r="D29" s="170"/>
      <c r="E29" s="59" t="s">
        <v>4</v>
      </c>
      <c r="F29" s="74">
        <f>F30+F56</f>
        <v>104788.05999999998</v>
      </c>
      <c r="G29" s="74">
        <f>G30+G56</f>
        <v>214923</v>
      </c>
      <c r="H29" s="74">
        <f t="shared" ref="H29:I29" si="12">H30+H56</f>
        <v>214923</v>
      </c>
      <c r="I29" s="74">
        <f t="shared" si="12"/>
        <v>60550.170000000006</v>
      </c>
      <c r="J29" s="61">
        <f t="shared" si="2"/>
        <v>28.172959618095781</v>
      </c>
      <c r="K29" s="61">
        <f t="shared" si="3"/>
        <v>57.783463115931355</v>
      </c>
    </row>
    <row r="30" spans="2:11">
      <c r="B30" s="168">
        <v>32</v>
      </c>
      <c r="C30" s="169"/>
      <c r="D30" s="170"/>
      <c r="E30" s="59" t="s">
        <v>13</v>
      </c>
      <c r="F30" s="74">
        <f>F31+F34+F40+F50+F52</f>
        <v>104628.13999999998</v>
      </c>
      <c r="G30" s="74">
        <f>G31+G34+G40+G50+G52</f>
        <v>214046</v>
      </c>
      <c r="H30" s="74">
        <f t="shared" ref="H30:I30" si="13">H31+H34+H40+H50+H52</f>
        <v>214046</v>
      </c>
      <c r="I30" s="74">
        <f t="shared" si="13"/>
        <v>59667.16</v>
      </c>
      <c r="J30" s="61">
        <f t="shared" si="2"/>
        <v>27.87585846033096</v>
      </c>
      <c r="K30" s="61">
        <f t="shared" si="3"/>
        <v>57.027832091825402</v>
      </c>
    </row>
    <row r="31" spans="2:11">
      <c r="B31" s="168">
        <v>321</v>
      </c>
      <c r="C31" s="169"/>
      <c r="D31" s="170"/>
      <c r="E31" s="59" t="s">
        <v>264</v>
      </c>
      <c r="F31" s="74">
        <f>F32+F33</f>
        <v>4582.0600000000004</v>
      </c>
      <c r="G31" s="74">
        <f>G32+G33</f>
        <v>14000</v>
      </c>
      <c r="H31" s="74">
        <f t="shared" ref="H31:I31" si="14">H32+H33</f>
        <v>14000</v>
      </c>
      <c r="I31" s="74">
        <f t="shared" si="14"/>
        <v>223.74</v>
      </c>
      <c r="J31" s="61">
        <f t="shared" si="2"/>
        <v>1.5981428571428573</v>
      </c>
      <c r="K31" s="61">
        <f t="shared" si="3"/>
        <v>4.8829565741173182</v>
      </c>
    </row>
    <row r="32" spans="2:11">
      <c r="B32" s="171">
        <v>3211</v>
      </c>
      <c r="C32" s="171"/>
      <c r="D32" s="171"/>
      <c r="E32" s="54" t="s">
        <v>39</v>
      </c>
      <c r="F32" s="74">
        <v>2598.59</v>
      </c>
      <c r="G32" s="74">
        <v>8000</v>
      </c>
      <c r="H32" s="61">
        <f>G32</f>
        <v>8000</v>
      </c>
      <c r="I32" s="61">
        <v>0</v>
      </c>
      <c r="J32" s="61">
        <f t="shared" si="2"/>
        <v>0</v>
      </c>
      <c r="K32" s="61">
        <f t="shared" si="3"/>
        <v>0</v>
      </c>
    </row>
    <row r="33" spans="2:11">
      <c r="B33" s="171">
        <v>3213</v>
      </c>
      <c r="C33" s="171"/>
      <c r="D33" s="171"/>
      <c r="E33" s="54" t="s">
        <v>166</v>
      </c>
      <c r="F33" s="74">
        <v>1983.47</v>
      </c>
      <c r="G33" s="74">
        <v>6000</v>
      </c>
      <c r="H33" s="61">
        <f>G33</f>
        <v>6000</v>
      </c>
      <c r="I33" s="61">
        <v>223.74</v>
      </c>
      <c r="J33" s="61">
        <f t="shared" si="2"/>
        <v>3.7290000000000005</v>
      </c>
      <c r="K33" s="61">
        <f t="shared" si="3"/>
        <v>11.280231110125186</v>
      </c>
    </row>
    <row r="34" spans="2:11">
      <c r="B34" s="168">
        <v>322</v>
      </c>
      <c r="C34" s="169"/>
      <c r="D34" s="170"/>
      <c r="E34" s="54" t="s">
        <v>168</v>
      </c>
      <c r="F34" s="74">
        <f>SUM(F35:F39)</f>
        <v>75594.61</v>
      </c>
      <c r="G34" s="74">
        <f>SUM(G35:G39)</f>
        <v>128100</v>
      </c>
      <c r="H34" s="74">
        <f t="shared" ref="H34:I34" si="15">SUM(H35:H39)</f>
        <v>128100</v>
      </c>
      <c r="I34" s="74">
        <f t="shared" si="15"/>
        <v>29326.38</v>
      </c>
      <c r="J34" s="61">
        <f t="shared" si="2"/>
        <v>22.893348946135834</v>
      </c>
      <c r="K34" s="61">
        <f t="shared" si="3"/>
        <v>38.79427382454913</v>
      </c>
    </row>
    <row r="35" spans="2:11">
      <c r="B35" s="168">
        <v>3221</v>
      </c>
      <c r="C35" s="169"/>
      <c r="D35" s="170"/>
      <c r="E35" s="59" t="s">
        <v>169</v>
      </c>
      <c r="F35" s="74">
        <v>4690.2</v>
      </c>
      <c r="G35" s="74">
        <v>11000</v>
      </c>
      <c r="H35" s="61">
        <f>G35</f>
        <v>11000</v>
      </c>
      <c r="I35" s="61">
        <v>5895.13</v>
      </c>
      <c r="J35" s="61">
        <f t="shared" si="2"/>
        <v>53.592090909090906</v>
      </c>
      <c r="K35" s="61">
        <f t="shared" si="3"/>
        <v>125.6903756769434</v>
      </c>
    </row>
    <row r="36" spans="2:11">
      <c r="B36" s="168">
        <v>3222</v>
      </c>
      <c r="C36" s="169"/>
      <c r="D36" s="170"/>
      <c r="E36" s="59" t="s">
        <v>276</v>
      </c>
      <c r="F36" s="74">
        <v>0</v>
      </c>
      <c r="G36" s="74">
        <v>5500</v>
      </c>
      <c r="H36" s="61">
        <f t="shared" ref="H36:H39" si="16">G36</f>
        <v>5500</v>
      </c>
      <c r="I36" s="61">
        <v>0</v>
      </c>
      <c r="J36" s="61">
        <f t="shared" si="2"/>
        <v>0</v>
      </c>
      <c r="K36" s="61" t="e">
        <f t="shared" si="3"/>
        <v>#DIV/0!</v>
      </c>
    </row>
    <row r="37" spans="2:11">
      <c r="B37" s="168">
        <v>3223</v>
      </c>
      <c r="C37" s="169"/>
      <c r="D37" s="170"/>
      <c r="E37" s="59" t="s">
        <v>170</v>
      </c>
      <c r="F37" s="74">
        <v>68232.820000000007</v>
      </c>
      <c r="G37" s="74">
        <v>105000</v>
      </c>
      <c r="H37" s="61">
        <f t="shared" si="16"/>
        <v>105000</v>
      </c>
      <c r="I37" s="61">
        <v>22338.84</v>
      </c>
      <c r="J37" s="61">
        <f t="shared" si="2"/>
        <v>21.275085714285712</v>
      </c>
      <c r="K37" s="61">
        <f t="shared" si="3"/>
        <v>32.739142248554288</v>
      </c>
    </row>
    <row r="38" spans="2:11" ht="25">
      <c r="B38" s="171">
        <v>3224</v>
      </c>
      <c r="C38" s="171"/>
      <c r="D38" s="171"/>
      <c r="E38" s="54" t="s">
        <v>171</v>
      </c>
      <c r="F38" s="74">
        <v>1516.31</v>
      </c>
      <c r="G38" s="74">
        <v>2000</v>
      </c>
      <c r="H38" s="61">
        <f t="shared" si="16"/>
        <v>2000</v>
      </c>
      <c r="I38" s="61">
        <v>944.26</v>
      </c>
      <c r="J38" s="61">
        <f t="shared" si="2"/>
        <v>47.213000000000001</v>
      </c>
      <c r="K38" s="61">
        <f t="shared" si="3"/>
        <v>62.273545646998308</v>
      </c>
    </row>
    <row r="39" spans="2:11">
      <c r="B39" s="171">
        <v>3225</v>
      </c>
      <c r="C39" s="171"/>
      <c r="D39" s="171"/>
      <c r="E39" s="54" t="s">
        <v>215</v>
      </c>
      <c r="F39" s="74">
        <v>1155.28</v>
      </c>
      <c r="G39" s="74">
        <v>4600</v>
      </c>
      <c r="H39" s="61">
        <f t="shared" si="16"/>
        <v>4600</v>
      </c>
      <c r="I39" s="61">
        <v>148.15</v>
      </c>
      <c r="J39" s="61">
        <f t="shared" si="2"/>
        <v>3.2206521739130438</v>
      </c>
      <c r="K39" s="61">
        <f t="shared" si="3"/>
        <v>12.823731043556542</v>
      </c>
    </row>
    <row r="40" spans="2:11">
      <c r="B40" s="168">
        <v>323</v>
      </c>
      <c r="C40" s="169"/>
      <c r="D40" s="170"/>
      <c r="E40" s="54" t="s">
        <v>173</v>
      </c>
      <c r="F40" s="74">
        <f>SUM(F41:F49)</f>
        <v>22765.84</v>
      </c>
      <c r="G40" s="74">
        <f>SUM(G41:G49)</f>
        <v>68846</v>
      </c>
      <c r="H40" s="74">
        <f t="shared" ref="H40:I40" si="17">SUM(H41:H49)</f>
        <v>68846</v>
      </c>
      <c r="I40" s="74">
        <f t="shared" si="17"/>
        <v>29137.97</v>
      </c>
      <c r="J40" s="61">
        <f t="shared" si="2"/>
        <v>42.323402957325044</v>
      </c>
      <c r="K40" s="61">
        <f t="shared" si="3"/>
        <v>127.98987430290293</v>
      </c>
    </row>
    <row r="41" spans="2:11">
      <c r="B41" s="168">
        <v>3231</v>
      </c>
      <c r="C41" s="169"/>
      <c r="D41" s="170"/>
      <c r="E41" s="59" t="s">
        <v>174</v>
      </c>
      <c r="F41" s="74">
        <v>1555.78</v>
      </c>
      <c r="G41" s="74">
        <v>4500</v>
      </c>
      <c r="H41" s="61">
        <f>G41</f>
        <v>4500</v>
      </c>
      <c r="I41" s="61">
        <v>1750.53</v>
      </c>
      <c r="J41" s="61">
        <f t="shared" si="2"/>
        <v>38.900666666666666</v>
      </c>
      <c r="K41" s="61">
        <f t="shared" si="3"/>
        <v>112.51783671213154</v>
      </c>
    </row>
    <row r="42" spans="2:11">
      <c r="B42" s="168">
        <v>3232</v>
      </c>
      <c r="C42" s="169"/>
      <c r="D42" s="170"/>
      <c r="E42" s="59" t="s">
        <v>175</v>
      </c>
      <c r="F42" s="74">
        <v>650.85</v>
      </c>
      <c r="G42" s="74">
        <v>7646</v>
      </c>
      <c r="H42" s="61">
        <f t="shared" ref="H42:H49" si="18">G42</f>
        <v>7646</v>
      </c>
      <c r="I42" s="61">
        <v>7602.04</v>
      </c>
      <c r="J42" s="61">
        <f t="shared" si="2"/>
        <v>99.425058854302904</v>
      </c>
      <c r="K42" s="61">
        <f t="shared" si="3"/>
        <v>1168.0172082661136</v>
      </c>
    </row>
    <row r="43" spans="2:11">
      <c r="B43" s="168">
        <v>3233</v>
      </c>
      <c r="C43" s="169"/>
      <c r="D43" s="170"/>
      <c r="E43" s="59" t="s">
        <v>176</v>
      </c>
      <c r="F43" s="74">
        <v>4879.7299999999996</v>
      </c>
      <c r="G43" s="74">
        <v>18200</v>
      </c>
      <c r="H43" s="61">
        <f t="shared" si="18"/>
        <v>18200</v>
      </c>
      <c r="I43" s="61">
        <v>0</v>
      </c>
      <c r="J43" s="61">
        <f t="shared" si="2"/>
        <v>0</v>
      </c>
      <c r="K43" s="61">
        <f t="shared" si="3"/>
        <v>0</v>
      </c>
    </row>
    <row r="44" spans="2:11">
      <c r="B44" s="171">
        <v>3234</v>
      </c>
      <c r="C44" s="171"/>
      <c r="D44" s="171"/>
      <c r="E44" s="54" t="s">
        <v>177</v>
      </c>
      <c r="F44" s="74">
        <v>5579.9</v>
      </c>
      <c r="G44" s="74">
        <v>13000</v>
      </c>
      <c r="H44" s="61">
        <f t="shared" si="18"/>
        <v>13000</v>
      </c>
      <c r="I44" s="61">
        <v>6147.52</v>
      </c>
      <c r="J44" s="61">
        <f t="shared" si="2"/>
        <v>47.28861538461539</v>
      </c>
      <c r="K44" s="61">
        <f t="shared" si="3"/>
        <v>110.17258373805983</v>
      </c>
    </row>
    <row r="45" spans="2:11">
      <c r="B45" s="171">
        <v>3235</v>
      </c>
      <c r="C45" s="171"/>
      <c r="D45" s="171"/>
      <c r="E45" s="54" t="s">
        <v>178</v>
      </c>
      <c r="F45" s="74">
        <v>309.08</v>
      </c>
      <c r="G45" s="74">
        <v>2500</v>
      </c>
      <c r="H45" s="61">
        <f t="shared" si="18"/>
        <v>2500</v>
      </c>
      <c r="I45" s="61">
        <v>234.4</v>
      </c>
      <c r="J45" s="61">
        <f t="shared" si="2"/>
        <v>9.3759999999999994</v>
      </c>
      <c r="K45" s="61">
        <f t="shared" si="3"/>
        <v>75.837970751908898</v>
      </c>
    </row>
    <row r="46" spans="2:11">
      <c r="B46" s="168">
        <v>3236</v>
      </c>
      <c r="C46" s="169"/>
      <c r="D46" s="170"/>
      <c r="E46" s="54" t="s">
        <v>179</v>
      </c>
      <c r="F46" s="74">
        <v>0</v>
      </c>
      <c r="G46" s="74">
        <v>0</v>
      </c>
      <c r="H46" s="61">
        <f t="shared" si="18"/>
        <v>0</v>
      </c>
      <c r="I46" s="61">
        <v>4300.29</v>
      </c>
      <c r="J46" s="61" t="e">
        <f t="shared" si="2"/>
        <v>#DIV/0!</v>
      </c>
      <c r="K46" s="61" t="e">
        <f t="shared" si="3"/>
        <v>#DIV/0!</v>
      </c>
    </row>
    <row r="47" spans="2:11">
      <c r="B47" s="168">
        <v>3237</v>
      </c>
      <c r="C47" s="169"/>
      <c r="D47" s="170"/>
      <c r="E47" s="59" t="s">
        <v>180</v>
      </c>
      <c r="F47" s="74">
        <v>1501.58</v>
      </c>
      <c r="G47" s="74">
        <v>10000</v>
      </c>
      <c r="H47" s="61">
        <f t="shared" si="18"/>
        <v>10000</v>
      </c>
      <c r="I47" s="61">
        <v>0</v>
      </c>
      <c r="J47" s="61">
        <f t="shared" si="2"/>
        <v>0</v>
      </c>
      <c r="K47" s="61">
        <f t="shared" si="3"/>
        <v>0</v>
      </c>
    </row>
    <row r="48" spans="2:11">
      <c r="B48" s="168">
        <v>3238</v>
      </c>
      <c r="C48" s="169"/>
      <c r="D48" s="170"/>
      <c r="E48" s="59" t="s">
        <v>181</v>
      </c>
      <c r="F48" s="74">
        <v>2064.36</v>
      </c>
      <c r="G48" s="74">
        <v>2500</v>
      </c>
      <c r="H48" s="61">
        <f t="shared" si="18"/>
        <v>2500</v>
      </c>
      <c r="I48" s="61">
        <v>1037.93</v>
      </c>
      <c r="J48" s="61">
        <f t="shared" si="2"/>
        <v>41.517200000000003</v>
      </c>
      <c r="K48" s="61">
        <f t="shared" si="3"/>
        <v>50.27853668933713</v>
      </c>
    </row>
    <row r="49" spans="2:11">
      <c r="B49" s="168">
        <v>3239</v>
      </c>
      <c r="C49" s="169"/>
      <c r="D49" s="170"/>
      <c r="E49" s="59" t="s">
        <v>182</v>
      </c>
      <c r="F49" s="74">
        <v>6224.56</v>
      </c>
      <c r="G49" s="74">
        <v>10500</v>
      </c>
      <c r="H49" s="61">
        <f t="shared" si="18"/>
        <v>10500</v>
      </c>
      <c r="I49" s="61">
        <v>8065.26</v>
      </c>
      <c r="J49" s="61">
        <f t="shared" si="2"/>
        <v>76.811999999999998</v>
      </c>
      <c r="K49" s="61">
        <f t="shared" si="3"/>
        <v>129.57156811083834</v>
      </c>
    </row>
    <row r="50" spans="2:11" ht="25">
      <c r="B50" s="171">
        <v>324</v>
      </c>
      <c r="C50" s="171"/>
      <c r="D50" s="171"/>
      <c r="E50" s="54" t="s">
        <v>216</v>
      </c>
      <c r="F50" s="74">
        <f>F51</f>
        <v>125.29</v>
      </c>
      <c r="G50" s="74">
        <f>G51</f>
        <v>1000</v>
      </c>
      <c r="H50" s="74">
        <f t="shared" ref="H50:I50" si="19">H51</f>
        <v>1000</v>
      </c>
      <c r="I50" s="74">
        <f t="shared" si="19"/>
        <v>0</v>
      </c>
      <c r="J50" s="61">
        <f t="shared" si="2"/>
        <v>0</v>
      </c>
      <c r="K50" s="61">
        <f t="shared" si="3"/>
        <v>0</v>
      </c>
    </row>
    <row r="51" spans="2:11" ht="25">
      <c r="B51" s="171">
        <v>3241</v>
      </c>
      <c r="C51" s="171"/>
      <c r="D51" s="171"/>
      <c r="E51" s="54" t="s">
        <v>216</v>
      </c>
      <c r="F51" s="74">
        <v>125.29</v>
      </c>
      <c r="G51" s="74">
        <v>1000</v>
      </c>
      <c r="H51" s="61">
        <f>G51</f>
        <v>1000</v>
      </c>
      <c r="I51" s="61">
        <v>0</v>
      </c>
      <c r="J51" s="61">
        <f t="shared" si="2"/>
        <v>0</v>
      </c>
      <c r="K51" s="61">
        <f t="shared" si="3"/>
        <v>0</v>
      </c>
    </row>
    <row r="52" spans="2:11">
      <c r="B52" s="168">
        <v>329</v>
      </c>
      <c r="C52" s="169"/>
      <c r="D52" s="170"/>
      <c r="E52" s="54" t="s">
        <v>184</v>
      </c>
      <c r="F52" s="74">
        <f>SUM(F53:F55)</f>
        <v>1560.3400000000001</v>
      </c>
      <c r="G52" s="74">
        <f>SUM(G54:G55)</f>
        <v>2100</v>
      </c>
      <c r="H52" s="74">
        <f t="shared" ref="H52:I52" si="20">SUM(H54:H55)</f>
        <v>2100</v>
      </c>
      <c r="I52" s="74">
        <f t="shared" si="20"/>
        <v>979.07</v>
      </c>
      <c r="J52" s="61">
        <f t="shared" si="2"/>
        <v>46.622380952380951</v>
      </c>
      <c r="K52" s="61">
        <f t="shared" si="3"/>
        <v>62.747221759360137</v>
      </c>
    </row>
    <row r="53" spans="2:11">
      <c r="B53" s="92">
        <v>3293</v>
      </c>
      <c r="C53" s="93"/>
      <c r="D53" s="94"/>
      <c r="E53" s="73" t="s">
        <v>186</v>
      </c>
      <c r="F53" s="74">
        <v>175.46</v>
      </c>
      <c r="G53" s="74">
        <v>0</v>
      </c>
      <c r="H53" s="74">
        <v>0</v>
      </c>
      <c r="I53" s="74">
        <v>0</v>
      </c>
      <c r="J53" s="74">
        <v>0</v>
      </c>
      <c r="K53" s="61"/>
    </row>
    <row r="54" spans="2:11">
      <c r="B54" s="168">
        <v>3294</v>
      </c>
      <c r="C54" s="169"/>
      <c r="D54" s="170"/>
      <c r="E54" s="59" t="s">
        <v>226</v>
      </c>
      <c r="F54" s="74">
        <v>796.34</v>
      </c>
      <c r="G54" s="74">
        <v>800</v>
      </c>
      <c r="H54" s="61">
        <f>G54</f>
        <v>800</v>
      </c>
      <c r="I54" s="61">
        <v>0</v>
      </c>
      <c r="J54" s="61">
        <f t="shared" si="2"/>
        <v>0</v>
      </c>
      <c r="K54" s="61">
        <f t="shared" si="3"/>
        <v>0</v>
      </c>
    </row>
    <row r="55" spans="2:11">
      <c r="B55" s="171">
        <v>3299</v>
      </c>
      <c r="C55" s="171"/>
      <c r="D55" s="171"/>
      <c r="E55" s="54" t="s">
        <v>184</v>
      </c>
      <c r="F55" s="74">
        <v>588.54</v>
      </c>
      <c r="G55" s="74">
        <v>1300</v>
      </c>
      <c r="H55" s="61">
        <f>G55</f>
        <v>1300</v>
      </c>
      <c r="I55" s="61">
        <v>979.07</v>
      </c>
      <c r="J55" s="61">
        <f t="shared" si="2"/>
        <v>75.31307692307692</v>
      </c>
      <c r="K55" s="61">
        <f t="shared" si="3"/>
        <v>166.35572773303431</v>
      </c>
    </row>
    <row r="56" spans="2:11">
      <c r="B56" s="168">
        <v>34</v>
      </c>
      <c r="C56" s="169"/>
      <c r="D56" s="170"/>
      <c r="E56" s="54" t="s">
        <v>188</v>
      </c>
      <c r="F56" s="74">
        <f>F57</f>
        <v>159.91999999999999</v>
      </c>
      <c r="G56" s="74">
        <f>G57</f>
        <v>877</v>
      </c>
      <c r="H56" s="74">
        <f t="shared" ref="H56:I56" si="21">H57</f>
        <v>877</v>
      </c>
      <c r="I56" s="74">
        <f t="shared" si="21"/>
        <v>883.01</v>
      </c>
      <c r="J56" s="61">
        <f t="shared" si="2"/>
        <v>100.68529076396808</v>
      </c>
      <c r="K56" s="61">
        <f t="shared" si="3"/>
        <v>552.15732866433223</v>
      </c>
    </row>
    <row r="57" spans="2:11">
      <c r="B57" s="168">
        <v>343</v>
      </c>
      <c r="C57" s="169"/>
      <c r="D57" s="170"/>
      <c r="E57" s="59" t="s">
        <v>189</v>
      </c>
      <c r="F57" s="74">
        <f>F58+F59</f>
        <v>159.91999999999999</v>
      </c>
      <c r="G57" s="74">
        <f>G58</f>
        <v>877</v>
      </c>
      <c r="H57" s="74">
        <f t="shared" ref="H57:I57" si="22">H58</f>
        <v>877</v>
      </c>
      <c r="I57" s="74">
        <f t="shared" si="22"/>
        <v>883.01</v>
      </c>
      <c r="J57" s="61">
        <f t="shared" si="2"/>
        <v>100.68529076396808</v>
      </c>
      <c r="K57" s="61">
        <f t="shared" si="3"/>
        <v>552.15732866433223</v>
      </c>
    </row>
    <row r="58" spans="2:11">
      <c r="B58" s="168">
        <v>3431</v>
      </c>
      <c r="C58" s="169"/>
      <c r="D58" s="170"/>
      <c r="E58" s="59" t="s">
        <v>190</v>
      </c>
      <c r="F58" s="74">
        <v>151</v>
      </c>
      <c r="G58" s="74">
        <v>877</v>
      </c>
      <c r="H58" s="61">
        <f>G58</f>
        <v>877</v>
      </c>
      <c r="I58" s="61">
        <v>883.01</v>
      </c>
      <c r="J58" s="61">
        <f t="shared" si="2"/>
        <v>100.68529076396808</v>
      </c>
      <c r="K58" s="61">
        <f t="shared" si="3"/>
        <v>584.77483443708604</v>
      </c>
    </row>
    <row r="59" spans="2:11">
      <c r="B59" s="92">
        <v>3433</v>
      </c>
      <c r="C59" s="93"/>
      <c r="D59" s="94"/>
      <c r="E59" s="94" t="s">
        <v>192</v>
      </c>
      <c r="F59" s="74">
        <v>8.92</v>
      </c>
      <c r="G59" s="74">
        <v>0</v>
      </c>
      <c r="H59" s="74">
        <v>0</v>
      </c>
      <c r="I59" s="74">
        <v>0</v>
      </c>
      <c r="J59" s="74">
        <v>0</v>
      </c>
      <c r="K59" s="61">
        <f t="shared" si="3"/>
        <v>0</v>
      </c>
    </row>
    <row r="60" spans="2:11">
      <c r="B60" s="171">
        <v>4</v>
      </c>
      <c r="C60" s="171"/>
      <c r="D60" s="171"/>
      <c r="E60" s="54" t="s">
        <v>6</v>
      </c>
      <c r="F60" s="74">
        <f>F61+F64</f>
        <v>13302.069999999998</v>
      </c>
      <c r="G60" s="74">
        <f>G61+G64</f>
        <v>13973</v>
      </c>
      <c r="H60" s="74">
        <f>H61+H64</f>
        <v>13973</v>
      </c>
      <c r="I60" s="74">
        <f>I61+I64</f>
        <v>0</v>
      </c>
      <c r="J60" s="61">
        <f t="shared" si="2"/>
        <v>0</v>
      </c>
      <c r="K60" s="61">
        <f t="shared" si="3"/>
        <v>0</v>
      </c>
    </row>
    <row r="61" spans="2:11" ht="25">
      <c r="B61" s="171">
        <v>41</v>
      </c>
      <c r="C61" s="171"/>
      <c r="D61" s="171"/>
      <c r="E61" s="54" t="s">
        <v>265</v>
      </c>
      <c r="F61" s="74">
        <f>F62</f>
        <v>368.46</v>
      </c>
      <c r="G61" s="74">
        <f>G62</f>
        <v>4128</v>
      </c>
      <c r="H61" s="74">
        <f t="shared" ref="H61:I61" si="23">H62</f>
        <v>4128</v>
      </c>
      <c r="I61" s="74">
        <f t="shared" si="23"/>
        <v>0</v>
      </c>
      <c r="J61" s="61">
        <f t="shared" si="2"/>
        <v>0</v>
      </c>
      <c r="K61" s="61">
        <f t="shared" si="3"/>
        <v>0</v>
      </c>
    </row>
    <row r="62" spans="2:11">
      <c r="B62" s="168">
        <v>412</v>
      </c>
      <c r="C62" s="169"/>
      <c r="D62" s="170"/>
      <c r="E62" s="54" t="s">
        <v>246</v>
      </c>
      <c r="F62" s="74">
        <f>F63</f>
        <v>368.46</v>
      </c>
      <c r="G62" s="74">
        <f>G63</f>
        <v>4128</v>
      </c>
      <c r="H62" s="74">
        <f t="shared" ref="H62:I62" si="24">H63</f>
        <v>4128</v>
      </c>
      <c r="I62" s="74">
        <f t="shared" si="24"/>
        <v>0</v>
      </c>
      <c r="J62" s="61">
        <f t="shared" si="2"/>
        <v>0</v>
      </c>
      <c r="K62" s="61">
        <f t="shared" si="3"/>
        <v>0</v>
      </c>
    </row>
    <row r="63" spans="2:11">
      <c r="B63" s="168">
        <v>4123</v>
      </c>
      <c r="C63" s="169"/>
      <c r="D63" s="170"/>
      <c r="E63" s="59" t="s">
        <v>196</v>
      </c>
      <c r="F63" s="74">
        <v>368.46</v>
      </c>
      <c r="G63" s="74">
        <v>4128</v>
      </c>
      <c r="H63" s="61">
        <f>G63</f>
        <v>4128</v>
      </c>
      <c r="I63" s="61">
        <v>0</v>
      </c>
      <c r="J63" s="61">
        <f t="shared" si="2"/>
        <v>0</v>
      </c>
      <c r="K63" s="61">
        <f t="shared" si="3"/>
        <v>0</v>
      </c>
    </row>
    <row r="64" spans="2:11" ht="25">
      <c r="B64" s="168">
        <v>42</v>
      </c>
      <c r="C64" s="169"/>
      <c r="D64" s="170"/>
      <c r="E64" s="59" t="s">
        <v>197</v>
      </c>
      <c r="F64" s="74">
        <f>F65+F68+F70</f>
        <v>12933.609999999999</v>
      </c>
      <c r="G64" s="74">
        <f>G65+G68+G70</f>
        <v>9845</v>
      </c>
      <c r="H64" s="74">
        <f t="shared" ref="H64:I64" si="25">H65+H68+H70</f>
        <v>9845</v>
      </c>
      <c r="I64" s="74">
        <f t="shared" si="25"/>
        <v>0</v>
      </c>
      <c r="J64" s="61">
        <f t="shared" si="2"/>
        <v>0</v>
      </c>
      <c r="K64" s="61">
        <f t="shared" si="3"/>
        <v>0</v>
      </c>
    </row>
    <row r="65" spans="2:11">
      <c r="B65" s="168">
        <v>422</v>
      </c>
      <c r="C65" s="169"/>
      <c r="D65" s="170"/>
      <c r="E65" s="59" t="s">
        <v>198</v>
      </c>
      <c r="F65" s="74">
        <f>F66+F67</f>
        <v>12571.279999999999</v>
      </c>
      <c r="G65" s="74">
        <f>G66+G67</f>
        <v>6500</v>
      </c>
      <c r="H65" s="74">
        <f t="shared" ref="H65:I65" si="26">H66+H67</f>
        <v>6500</v>
      </c>
      <c r="I65" s="74">
        <f t="shared" si="26"/>
        <v>0</v>
      </c>
      <c r="J65" s="61">
        <f t="shared" si="2"/>
        <v>0</v>
      </c>
      <c r="K65" s="61">
        <f t="shared" si="3"/>
        <v>0</v>
      </c>
    </row>
    <row r="66" spans="2:11">
      <c r="B66" s="171">
        <v>4221</v>
      </c>
      <c r="C66" s="171"/>
      <c r="D66" s="171"/>
      <c r="E66" s="54" t="s">
        <v>104</v>
      </c>
      <c r="F66" s="74">
        <v>8711.1299999999992</v>
      </c>
      <c r="G66" s="74">
        <v>3000</v>
      </c>
      <c r="H66" s="61">
        <f>G66</f>
        <v>3000</v>
      </c>
      <c r="I66" s="61">
        <v>0</v>
      </c>
      <c r="J66" s="61">
        <f t="shared" si="2"/>
        <v>0</v>
      </c>
      <c r="K66" s="61">
        <f t="shared" si="3"/>
        <v>0</v>
      </c>
    </row>
    <row r="67" spans="2:11">
      <c r="B67" s="168">
        <v>4225</v>
      </c>
      <c r="C67" s="169"/>
      <c r="D67" s="170"/>
      <c r="E67" s="54" t="s">
        <v>200</v>
      </c>
      <c r="F67" s="74">
        <v>3860.15</v>
      </c>
      <c r="G67" s="74">
        <v>3500</v>
      </c>
      <c r="H67" s="61">
        <f>G67</f>
        <v>3500</v>
      </c>
      <c r="I67" s="61">
        <v>0</v>
      </c>
      <c r="J67" s="61">
        <f t="shared" si="2"/>
        <v>0</v>
      </c>
      <c r="K67" s="61">
        <f t="shared" si="3"/>
        <v>0</v>
      </c>
    </row>
    <row r="68" spans="2:11" ht="25">
      <c r="B68" s="168">
        <v>424</v>
      </c>
      <c r="C68" s="169"/>
      <c r="D68" s="170"/>
      <c r="E68" s="59" t="s">
        <v>275</v>
      </c>
      <c r="F68" s="74">
        <f>F69</f>
        <v>362.33</v>
      </c>
      <c r="G68" s="74">
        <f>G69</f>
        <v>925</v>
      </c>
      <c r="H68" s="74">
        <f t="shared" ref="H68:I68" si="27">H69</f>
        <v>925</v>
      </c>
      <c r="I68" s="74">
        <f t="shared" si="27"/>
        <v>0</v>
      </c>
      <c r="J68" s="61">
        <f t="shared" si="2"/>
        <v>0</v>
      </c>
      <c r="K68" s="61">
        <f t="shared" si="3"/>
        <v>0</v>
      </c>
    </row>
    <row r="69" spans="2:11">
      <c r="B69" s="168">
        <v>4241</v>
      </c>
      <c r="C69" s="169"/>
      <c r="D69" s="170"/>
      <c r="E69" s="59" t="s">
        <v>247</v>
      </c>
      <c r="F69" s="74">
        <v>362.33</v>
      </c>
      <c r="G69" s="74">
        <v>925</v>
      </c>
      <c r="H69" s="61">
        <f>G69</f>
        <v>925</v>
      </c>
      <c r="I69" s="61">
        <v>0</v>
      </c>
      <c r="J69" s="61">
        <f t="shared" si="2"/>
        <v>0</v>
      </c>
      <c r="K69" s="61">
        <f t="shared" si="3"/>
        <v>0</v>
      </c>
    </row>
    <row r="70" spans="2:11">
      <c r="B70" s="168">
        <v>426</v>
      </c>
      <c r="C70" s="169"/>
      <c r="D70" s="170"/>
      <c r="E70" s="59" t="s">
        <v>202</v>
      </c>
      <c r="F70" s="74">
        <f>F71</f>
        <v>0</v>
      </c>
      <c r="G70" s="74">
        <f>G71</f>
        <v>2420</v>
      </c>
      <c r="H70" s="74">
        <f t="shared" ref="H70:I70" si="28">H71</f>
        <v>2420</v>
      </c>
      <c r="I70" s="74">
        <f t="shared" si="28"/>
        <v>0</v>
      </c>
      <c r="J70" s="61">
        <f t="shared" si="2"/>
        <v>0</v>
      </c>
      <c r="K70" s="61" t="e">
        <f t="shared" si="3"/>
        <v>#DIV/0!</v>
      </c>
    </row>
    <row r="71" spans="2:11">
      <c r="B71" s="171">
        <v>4262</v>
      </c>
      <c r="C71" s="171"/>
      <c r="D71" s="171"/>
      <c r="E71" s="54" t="s">
        <v>203</v>
      </c>
      <c r="F71" s="74">
        <v>0</v>
      </c>
      <c r="G71" s="74">
        <v>2420</v>
      </c>
      <c r="H71" s="61">
        <f>G71</f>
        <v>2420</v>
      </c>
      <c r="I71" s="61">
        <v>0</v>
      </c>
      <c r="J71" s="61">
        <f t="shared" si="2"/>
        <v>0</v>
      </c>
      <c r="K71" s="61" t="e">
        <f t="shared" si="3"/>
        <v>#DIV/0!</v>
      </c>
    </row>
    <row r="72" spans="2:11">
      <c r="B72" s="171" t="s">
        <v>211</v>
      </c>
      <c r="C72" s="171"/>
      <c r="D72" s="171"/>
      <c r="E72" s="54" t="s">
        <v>207</v>
      </c>
      <c r="F72" s="74"/>
      <c r="G72" s="74"/>
      <c r="H72" s="61"/>
      <c r="I72" s="61"/>
      <c r="J72" s="61" t="e">
        <f t="shared" si="2"/>
        <v>#DIV/0!</v>
      </c>
      <c r="K72" s="61" t="e">
        <f t="shared" si="3"/>
        <v>#DIV/0!</v>
      </c>
    </row>
    <row r="73" spans="2:11">
      <c r="B73" s="168" t="s">
        <v>217</v>
      </c>
      <c r="C73" s="169"/>
      <c r="D73" s="170"/>
      <c r="E73" s="54" t="s">
        <v>218</v>
      </c>
      <c r="F73" s="74"/>
      <c r="G73" s="74"/>
      <c r="H73" s="61"/>
      <c r="I73" s="61"/>
      <c r="J73" s="61" t="e">
        <f t="shared" si="2"/>
        <v>#DIV/0!</v>
      </c>
      <c r="K73" s="61" t="e">
        <f t="shared" si="3"/>
        <v>#DIV/0!</v>
      </c>
    </row>
    <row r="74" spans="2:11">
      <c r="B74" s="168">
        <v>11</v>
      </c>
      <c r="C74" s="169"/>
      <c r="D74" s="170"/>
      <c r="E74" s="54" t="s">
        <v>214</v>
      </c>
      <c r="F74" s="74">
        <f>F75</f>
        <v>0</v>
      </c>
      <c r="G74" s="74">
        <f>G75</f>
        <v>28795</v>
      </c>
      <c r="H74" s="74">
        <f t="shared" ref="H74:I74" si="29">H75</f>
        <v>28795</v>
      </c>
      <c r="I74" s="74">
        <f t="shared" si="29"/>
        <v>80520.52</v>
      </c>
      <c r="J74" s="61">
        <f t="shared" si="2"/>
        <v>279.63368640388956</v>
      </c>
      <c r="K74" s="61" t="e">
        <f t="shared" si="3"/>
        <v>#DIV/0!</v>
      </c>
    </row>
    <row r="75" spans="2:11">
      <c r="B75" s="168">
        <v>3</v>
      </c>
      <c r="C75" s="169"/>
      <c r="D75" s="170"/>
      <c r="E75" s="59" t="s">
        <v>4</v>
      </c>
      <c r="F75" s="74">
        <f>F76+F82+F85</f>
        <v>0</v>
      </c>
      <c r="G75" s="74">
        <f>G76+G82+G85</f>
        <v>28795</v>
      </c>
      <c r="H75" s="74">
        <f t="shared" ref="H75:I75" si="30">H76+H82+H85</f>
        <v>28795</v>
      </c>
      <c r="I75" s="74">
        <f t="shared" si="30"/>
        <v>80520.52</v>
      </c>
      <c r="J75" s="61">
        <f t="shared" si="2"/>
        <v>279.63368640388956</v>
      </c>
      <c r="K75" s="61" t="e">
        <f t="shared" si="3"/>
        <v>#DIV/0!</v>
      </c>
    </row>
    <row r="76" spans="2:11">
      <c r="B76" s="168">
        <v>31</v>
      </c>
      <c r="C76" s="169"/>
      <c r="D76" s="170"/>
      <c r="E76" s="59" t="s">
        <v>5</v>
      </c>
      <c r="F76" s="74">
        <f>F77+F79</f>
        <v>0</v>
      </c>
      <c r="G76" s="74">
        <f>G77+G79</f>
        <v>18134</v>
      </c>
      <c r="H76" s="74">
        <f t="shared" ref="H76:I76" si="31">H77+H79</f>
        <v>18134</v>
      </c>
      <c r="I76" s="74">
        <f t="shared" si="31"/>
        <v>49240.52</v>
      </c>
      <c r="J76" s="61">
        <f t="shared" si="2"/>
        <v>271.53700231609128</v>
      </c>
      <c r="K76" s="61" t="e">
        <f t="shared" si="3"/>
        <v>#DIV/0!</v>
      </c>
    </row>
    <row r="77" spans="2:11">
      <c r="B77" s="168">
        <v>311</v>
      </c>
      <c r="C77" s="169"/>
      <c r="D77" s="170"/>
      <c r="E77" s="59" t="s">
        <v>36</v>
      </c>
      <c r="F77" s="74">
        <f>F78</f>
        <v>0</v>
      </c>
      <c r="G77" s="74">
        <f>G78</f>
        <v>15473</v>
      </c>
      <c r="H77" s="74">
        <f t="shared" ref="H77:I77" si="32">H78</f>
        <v>15473</v>
      </c>
      <c r="I77" s="74">
        <f t="shared" si="32"/>
        <v>42014.07</v>
      </c>
      <c r="J77" s="61">
        <f t="shared" ref="J77:J140" si="33">I77/H77*100</f>
        <v>271.53150649518511</v>
      </c>
      <c r="K77" s="61" t="e">
        <f t="shared" ref="K77:K140" si="34">I77/F77*100</f>
        <v>#DIV/0!</v>
      </c>
    </row>
    <row r="78" spans="2:11">
      <c r="B78" s="171">
        <v>3111</v>
      </c>
      <c r="C78" s="171"/>
      <c r="D78" s="171"/>
      <c r="E78" s="54" t="s">
        <v>37</v>
      </c>
      <c r="F78" s="74">
        <v>0</v>
      </c>
      <c r="G78" s="74">
        <v>15473</v>
      </c>
      <c r="H78" s="61">
        <f>G78</f>
        <v>15473</v>
      </c>
      <c r="I78" s="61">
        <v>42014.07</v>
      </c>
      <c r="J78" s="61">
        <f t="shared" si="33"/>
        <v>271.53150649518511</v>
      </c>
      <c r="K78" s="61" t="e">
        <f t="shared" si="34"/>
        <v>#DIV/0!</v>
      </c>
    </row>
    <row r="79" spans="2:11">
      <c r="B79" s="171">
        <v>313</v>
      </c>
      <c r="C79" s="171"/>
      <c r="D79" s="171"/>
      <c r="E79" s="54" t="s">
        <v>162</v>
      </c>
      <c r="F79" s="74">
        <f>F80+F81</f>
        <v>0</v>
      </c>
      <c r="G79" s="74">
        <f>G80+G81</f>
        <v>2661</v>
      </c>
      <c r="H79" s="74">
        <f t="shared" ref="H79:I79" si="35">H80+H81</f>
        <v>2661</v>
      </c>
      <c r="I79" s="74">
        <f t="shared" si="35"/>
        <v>7226.45</v>
      </c>
      <c r="J79" s="61">
        <f t="shared" si="33"/>
        <v>271.56895903795566</v>
      </c>
      <c r="K79" s="61" t="e">
        <f t="shared" si="34"/>
        <v>#DIV/0!</v>
      </c>
    </row>
    <row r="80" spans="2:11">
      <c r="B80" s="168">
        <v>3132</v>
      </c>
      <c r="C80" s="169"/>
      <c r="D80" s="170"/>
      <c r="E80" s="54" t="s">
        <v>163</v>
      </c>
      <c r="F80" s="74">
        <v>0</v>
      </c>
      <c r="G80" s="74">
        <v>2398</v>
      </c>
      <c r="H80" s="61">
        <f>G80</f>
        <v>2398</v>
      </c>
      <c r="I80" s="61">
        <v>6512.24</v>
      </c>
      <c r="J80" s="61">
        <f t="shared" si="33"/>
        <v>271.56964136780653</v>
      </c>
      <c r="K80" s="61" t="e">
        <f t="shared" si="34"/>
        <v>#DIV/0!</v>
      </c>
    </row>
    <row r="81" spans="2:11" ht="25">
      <c r="B81" s="168">
        <v>3133</v>
      </c>
      <c r="C81" s="169"/>
      <c r="D81" s="170"/>
      <c r="E81" s="59" t="s">
        <v>164</v>
      </c>
      <c r="F81" s="74">
        <v>0</v>
      </c>
      <c r="G81" s="74">
        <v>263</v>
      </c>
      <c r="H81" s="61">
        <f>G81</f>
        <v>263</v>
      </c>
      <c r="I81" s="61">
        <v>714.21</v>
      </c>
      <c r="J81" s="61">
        <f t="shared" si="33"/>
        <v>271.5627376425856</v>
      </c>
      <c r="K81" s="61" t="e">
        <f t="shared" si="34"/>
        <v>#DIV/0!</v>
      </c>
    </row>
    <row r="82" spans="2:11" ht="14.5" customHeight="1">
      <c r="B82" s="168">
        <v>32</v>
      </c>
      <c r="C82" s="169"/>
      <c r="D82" s="170"/>
      <c r="E82" s="59" t="s">
        <v>13</v>
      </c>
      <c r="F82" s="74">
        <f>F83</f>
        <v>0</v>
      </c>
      <c r="G82" s="74">
        <f>G83</f>
        <v>4534</v>
      </c>
      <c r="H82" s="74">
        <f t="shared" ref="H82:I82" si="36">H83</f>
        <v>4534</v>
      </c>
      <c r="I82" s="74">
        <f t="shared" si="36"/>
        <v>14462.7</v>
      </c>
      <c r="J82" s="61">
        <f t="shared" si="33"/>
        <v>318.9832377591531</v>
      </c>
      <c r="K82" s="61" t="e">
        <f t="shared" si="34"/>
        <v>#DIV/0!</v>
      </c>
    </row>
    <row r="83" spans="2:11">
      <c r="B83" s="168">
        <v>329</v>
      </c>
      <c r="C83" s="169"/>
      <c r="D83" s="170"/>
      <c r="E83" s="54" t="s">
        <v>184</v>
      </c>
      <c r="F83" s="74">
        <f>F84</f>
        <v>0</v>
      </c>
      <c r="G83" s="74">
        <f>G84</f>
        <v>4534</v>
      </c>
      <c r="H83" s="74">
        <f t="shared" ref="H83:I83" si="37">H84</f>
        <v>4534</v>
      </c>
      <c r="I83" s="74">
        <f t="shared" si="37"/>
        <v>14462.7</v>
      </c>
      <c r="J83" s="61">
        <f t="shared" si="33"/>
        <v>318.9832377591531</v>
      </c>
      <c r="K83" s="61" t="e">
        <f t="shared" si="34"/>
        <v>#DIV/0!</v>
      </c>
    </row>
    <row r="84" spans="2:11">
      <c r="B84" s="168">
        <v>3296</v>
      </c>
      <c r="C84" s="169"/>
      <c r="D84" s="170"/>
      <c r="E84" s="54" t="s">
        <v>219</v>
      </c>
      <c r="F84" s="74">
        <v>0</v>
      </c>
      <c r="G84" s="74">
        <v>4534</v>
      </c>
      <c r="H84" s="61">
        <f>G84</f>
        <v>4534</v>
      </c>
      <c r="I84" s="61">
        <v>14462.7</v>
      </c>
      <c r="J84" s="61">
        <f t="shared" si="33"/>
        <v>318.9832377591531</v>
      </c>
      <c r="K84" s="61" t="e">
        <f t="shared" si="34"/>
        <v>#DIV/0!</v>
      </c>
    </row>
    <row r="85" spans="2:11">
      <c r="B85" s="168">
        <v>34</v>
      </c>
      <c r="C85" s="169"/>
      <c r="D85" s="170"/>
      <c r="E85" s="54" t="s">
        <v>188</v>
      </c>
      <c r="F85" s="74">
        <f>F86</f>
        <v>0</v>
      </c>
      <c r="G85" s="74">
        <f>G86</f>
        <v>6127</v>
      </c>
      <c r="H85" s="74">
        <f t="shared" ref="H85:I85" si="38">H86</f>
        <v>6127</v>
      </c>
      <c r="I85" s="74">
        <f t="shared" si="38"/>
        <v>16817.3</v>
      </c>
      <c r="J85" s="61">
        <f t="shared" si="33"/>
        <v>274.47853762036885</v>
      </c>
      <c r="K85" s="61" t="e">
        <f t="shared" si="34"/>
        <v>#DIV/0!</v>
      </c>
    </row>
    <row r="86" spans="2:11">
      <c r="B86" s="168">
        <v>343</v>
      </c>
      <c r="C86" s="169"/>
      <c r="D86" s="170"/>
      <c r="E86" s="54" t="s">
        <v>189</v>
      </c>
      <c r="F86" s="74">
        <f>F87</f>
        <v>0</v>
      </c>
      <c r="G86" s="74">
        <f>G87</f>
        <v>6127</v>
      </c>
      <c r="H86" s="74">
        <f t="shared" ref="H86:I86" si="39">H87</f>
        <v>6127</v>
      </c>
      <c r="I86" s="74">
        <f t="shared" si="39"/>
        <v>16817.3</v>
      </c>
      <c r="J86" s="61">
        <f t="shared" si="33"/>
        <v>274.47853762036885</v>
      </c>
      <c r="K86" s="61" t="e">
        <f t="shared" si="34"/>
        <v>#DIV/0!</v>
      </c>
    </row>
    <row r="87" spans="2:11">
      <c r="B87" s="168">
        <v>3433</v>
      </c>
      <c r="C87" s="169"/>
      <c r="D87" s="170"/>
      <c r="E87" s="59" t="s">
        <v>192</v>
      </c>
      <c r="F87" s="74">
        <v>0</v>
      </c>
      <c r="G87" s="74">
        <v>6127</v>
      </c>
      <c r="H87" s="61">
        <f>G87</f>
        <v>6127</v>
      </c>
      <c r="I87" s="61">
        <f>16817.3</f>
        <v>16817.3</v>
      </c>
      <c r="J87" s="61">
        <f t="shared" si="33"/>
        <v>274.47853762036885</v>
      </c>
      <c r="K87" s="61" t="e">
        <f t="shared" si="34"/>
        <v>#DIV/0!</v>
      </c>
    </row>
    <row r="88" spans="2:11" ht="14.5" customHeight="1">
      <c r="B88" s="171" t="s">
        <v>222</v>
      </c>
      <c r="C88" s="171"/>
      <c r="D88" s="171"/>
      <c r="E88" s="54" t="s">
        <v>207</v>
      </c>
      <c r="F88" s="74"/>
      <c r="G88" s="74"/>
      <c r="H88" s="61"/>
      <c r="I88" s="61"/>
      <c r="J88" s="61" t="e">
        <f t="shared" si="33"/>
        <v>#DIV/0!</v>
      </c>
      <c r="K88" s="61" t="e">
        <f t="shared" si="34"/>
        <v>#DIV/0!</v>
      </c>
    </row>
    <row r="89" spans="2:11">
      <c r="B89" s="168" t="s">
        <v>221</v>
      </c>
      <c r="C89" s="169"/>
      <c r="D89" s="170"/>
      <c r="E89" s="54" t="s">
        <v>224</v>
      </c>
      <c r="F89" s="74"/>
      <c r="G89" s="74"/>
      <c r="H89" s="61"/>
      <c r="I89" s="61"/>
      <c r="J89" s="61" t="e">
        <f t="shared" si="33"/>
        <v>#DIV/0!</v>
      </c>
      <c r="K89" s="61" t="e">
        <f t="shared" si="34"/>
        <v>#DIV/0!</v>
      </c>
    </row>
    <row r="90" spans="2:11">
      <c r="B90" s="168">
        <v>31</v>
      </c>
      <c r="C90" s="169"/>
      <c r="D90" s="170"/>
      <c r="E90" s="54" t="s">
        <v>223</v>
      </c>
      <c r="F90" s="74">
        <f>F91+F132</f>
        <v>105247.88</v>
      </c>
      <c r="G90" s="74">
        <f>G91+G132</f>
        <v>266000</v>
      </c>
      <c r="H90" s="74">
        <f t="shared" ref="H90:I90" si="40">H91+H132</f>
        <v>266000</v>
      </c>
      <c r="I90" s="74">
        <f t="shared" si="40"/>
        <v>94259.560000000012</v>
      </c>
      <c r="J90" s="61">
        <f t="shared" si="33"/>
        <v>35.43592481203008</v>
      </c>
      <c r="K90" s="61">
        <f t="shared" si="34"/>
        <v>89.559580677539543</v>
      </c>
    </row>
    <row r="91" spans="2:11">
      <c r="B91" s="168">
        <v>3</v>
      </c>
      <c r="C91" s="169"/>
      <c r="D91" s="170"/>
      <c r="E91" s="59" t="s">
        <v>4</v>
      </c>
      <c r="F91" s="74">
        <f>F92+F99+F126+F129</f>
        <v>100508.20000000001</v>
      </c>
      <c r="G91" s="74">
        <f>G92+G99+G126+G129</f>
        <v>258037</v>
      </c>
      <c r="H91" s="74">
        <f t="shared" ref="H91:I91" si="41">H92+H99+H126+H129</f>
        <v>258037</v>
      </c>
      <c r="I91" s="74">
        <f t="shared" si="41"/>
        <v>86183.830000000016</v>
      </c>
      <c r="J91" s="61">
        <f t="shared" si="33"/>
        <v>33.399795378182205</v>
      </c>
      <c r="K91" s="61">
        <f t="shared" si="34"/>
        <v>85.748058367376998</v>
      </c>
    </row>
    <row r="92" spans="2:11">
      <c r="B92" s="168">
        <v>31</v>
      </c>
      <c r="C92" s="169"/>
      <c r="D92" s="170"/>
      <c r="E92" s="59" t="s">
        <v>5</v>
      </c>
      <c r="F92" s="74">
        <f>F93+F95+F97</f>
        <v>18827.97</v>
      </c>
      <c r="G92" s="74">
        <f>G93+G95+G97</f>
        <v>69812</v>
      </c>
      <c r="H92" s="74">
        <f t="shared" ref="H92:I92" si="42">H93+H95+H97</f>
        <v>69812</v>
      </c>
      <c r="I92" s="74">
        <f t="shared" si="42"/>
        <v>15356.99</v>
      </c>
      <c r="J92" s="61">
        <f t="shared" si="33"/>
        <v>21.997636509482611</v>
      </c>
      <c r="K92" s="61">
        <f t="shared" si="34"/>
        <v>81.564767736511158</v>
      </c>
    </row>
    <row r="93" spans="2:11">
      <c r="B93" s="168">
        <v>311</v>
      </c>
      <c r="C93" s="169"/>
      <c r="D93" s="170"/>
      <c r="E93" s="59" t="s">
        <v>36</v>
      </c>
      <c r="F93" s="74">
        <f>F94</f>
        <v>16191.98</v>
      </c>
      <c r="G93" s="74">
        <f>G94</f>
        <v>53089</v>
      </c>
      <c r="H93" s="74">
        <f t="shared" ref="H93:I93" si="43">H94</f>
        <v>53089</v>
      </c>
      <c r="I93" s="74">
        <f t="shared" si="43"/>
        <v>12478.48</v>
      </c>
      <c r="J93" s="61">
        <f t="shared" si="33"/>
        <v>23.504831509352218</v>
      </c>
      <c r="K93" s="61">
        <f t="shared" si="34"/>
        <v>77.065806652429174</v>
      </c>
    </row>
    <row r="94" spans="2:11">
      <c r="B94" s="171">
        <v>3111</v>
      </c>
      <c r="C94" s="171"/>
      <c r="D94" s="171"/>
      <c r="E94" s="54" t="s">
        <v>37</v>
      </c>
      <c r="F94" s="74">
        <v>16191.98</v>
      </c>
      <c r="G94" s="74">
        <v>53089</v>
      </c>
      <c r="H94" s="61">
        <f>G94</f>
        <v>53089</v>
      </c>
      <c r="I94" s="61">
        <v>12478.48</v>
      </c>
      <c r="J94" s="61">
        <f t="shared" si="33"/>
        <v>23.504831509352218</v>
      </c>
      <c r="K94" s="61">
        <f t="shared" si="34"/>
        <v>77.065806652429174</v>
      </c>
    </row>
    <row r="95" spans="2:11">
      <c r="B95" s="172">
        <v>312</v>
      </c>
      <c r="C95" s="173"/>
      <c r="D95" s="174"/>
      <c r="E95" s="54" t="s">
        <v>161</v>
      </c>
      <c r="F95" s="74">
        <f>F96</f>
        <v>0</v>
      </c>
      <c r="G95" s="74">
        <f>G96</f>
        <v>7963</v>
      </c>
      <c r="H95" s="74">
        <f t="shared" ref="H95:I95" si="44">H96</f>
        <v>7963</v>
      </c>
      <c r="I95" s="74">
        <f t="shared" si="44"/>
        <v>818.85</v>
      </c>
      <c r="J95" s="61">
        <f t="shared" si="33"/>
        <v>10.283184729373351</v>
      </c>
      <c r="K95" s="61" t="e">
        <f t="shared" si="34"/>
        <v>#DIV/0!</v>
      </c>
    </row>
    <row r="96" spans="2:11">
      <c r="B96" s="172">
        <v>3121</v>
      </c>
      <c r="C96" s="173"/>
      <c r="D96" s="174"/>
      <c r="E96" s="54" t="s">
        <v>161</v>
      </c>
      <c r="F96" s="74">
        <v>0</v>
      </c>
      <c r="G96" s="74">
        <v>7963</v>
      </c>
      <c r="H96" s="61">
        <f>G96</f>
        <v>7963</v>
      </c>
      <c r="I96" s="61">
        <v>818.85</v>
      </c>
      <c r="J96" s="61">
        <f t="shared" si="33"/>
        <v>10.283184729373351</v>
      </c>
      <c r="K96" s="61" t="e">
        <f t="shared" si="34"/>
        <v>#DIV/0!</v>
      </c>
    </row>
    <row r="97" spans="2:11">
      <c r="B97" s="171">
        <v>313</v>
      </c>
      <c r="C97" s="171"/>
      <c r="D97" s="171"/>
      <c r="E97" s="54" t="s">
        <v>162</v>
      </c>
      <c r="F97" s="74">
        <f>F98</f>
        <v>2635.99</v>
      </c>
      <c r="G97" s="74">
        <f>G98</f>
        <v>8760</v>
      </c>
      <c r="H97" s="74">
        <f t="shared" ref="H97:I97" si="45">H98</f>
        <v>8760</v>
      </c>
      <c r="I97" s="74">
        <f t="shared" si="45"/>
        <v>2059.66</v>
      </c>
      <c r="J97" s="61">
        <f t="shared" si="33"/>
        <v>23.512100456621003</v>
      </c>
      <c r="K97" s="61">
        <f t="shared" si="34"/>
        <v>78.136108255342393</v>
      </c>
    </row>
    <row r="98" spans="2:11">
      <c r="B98" s="168">
        <v>3132</v>
      </c>
      <c r="C98" s="169"/>
      <c r="D98" s="170"/>
      <c r="E98" s="54" t="s">
        <v>163</v>
      </c>
      <c r="F98" s="74">
        <v>2635.99</v>
      </c>
      <c r="G98" s="74">
        <v>8760</v>
      </c>
      <c r="H98" s="61">
        <f>G98</f>
        <v>8760</v>
      </c>
      <c r="I98" s="61">
        <v>2059.66</v>
      </c>
      <c r="J98" s="61">
        <f t="shared" si="33"/>
        <v>23.512100456621003</v>
      </c>
      <c r="K98" s="61">
        <f t="shared" si="34"/>
        <v>78.136108255342393</v>
      </c>
    </row>
    <row r="99" spans="2:11">
      <c r="B99" s="168">
        <v>32</v>
      </c>
      <c r="C99" s="169"/>
      <c r="D99" s="170"/>
      <c r="E99" s="59" t="s">
        <v>13</v>
      </c>
      <c r="F99" s="74">
        <f>F100+F105+F112+F119+F121</f>
        <v>78996.180000000008</v>
      </c>
      <c r="G99" s="74">
        <f>G100+G105+G112+G119+G121</f>
        <v>180245</v>
      </c>
      <c r="H99" s="74">
        <f t="shared" ref="H99:I99" si="46">H100+H105+H112+H119+H121</f>
        <v>180245</v>
      </c>
      <c r="I99" s="74">
        <f t="shared" si="46"/>
        <v>66548.97</v>
      </c>
      <c r="J99" s="61">
        <f t="shared" si="33"/>
        <v>36.92139587783295</v>
      </c>
      <c r="K99" s="61">
        <f t="shared" si="34"/>
        <v>84.243276067273115</v>
      </c>
    </row>
    <row r="100" spans="2:11">
      <c r="B100" s="168">
        <v>321</v>
      </c>
      <c r="C100" s="169"/>
      <c r="D100" s="170"/>
      <c r="E100" s="59" t="s">
        <v>264</v>
      </c>
      <c r="F100" s="74">
        <f>SUM(F101:F104)</f>
        <v>6514.26</v>
      </c>
      <c r="G100" s="74">
        <f>SUM(G101:G104)</f>
        <v>11148</v>
      </c>
      <c r="H100" s="74">
        <f t="shared" ref="H100:I100" si="47">SUM(H101:H104)</f>
        <v>11148</v>
      </c>
      <c r="I100" s="74">
        <f t="shared" si="47"/>
        <v>3984.8199999999997</v>
      </c>
      <c r="J100" s="61">
        <f t="shared" si="33"/>
        <v>35.744707570864726</v>
      </c>
      <c r="K100" s="61">
        <f t="shared" si="34"/>
        <v>61.170723919524242</v>
      </c>
    </row>
    <row r="101" spans="2:11">
      <c r="B101" s="171">
        <v>3211</v>
      </c>
      <c r="C101" s="171"/>
      <c r="D101" s="171"/>
      <c r="E101" s="54" t="s">
        <v>39</v>
      </c>
      <c r="F101" s="74">
        <v>4416.8</v>
      </c>
      <c r="G101" s="74">
        <v>9954</v>
      </c>
      <c r="H101" s="61">
        <f>G101</f>
        <v>9954</v>
      </c>
      <c r="I101" s="61">
        <v>3731.35</v>
      </c>
      <c r="J101" s="61">
        <f t="shared" si="33"/>
        <v>37.485935302390999</v>
      </c>
      <c r="K101" s="61">
        <f t="shared" si="34"/>
        <v>84.480845861257009</v>
      </c>
    </row>
    <row r="102" spans="2:11" ht="25">
      <c r="B102" s="168">
        <v>3212</v>
      </c>
      <c r="C102" s="169"/>
      <c r="D102" s="170"/>
      <c r="E102" s="54" t="s">
        <v>225</v>
      </c>
      <c r="F102" s="74">
        <v>164.36</v>
      </c>
      <c r="G102" s="74">
        <v>0</v>
      </c>
      <c r="H102" s="61">
        <f t="shared" ref="H102:H104" si="48">G102</f>
        <v>0</v>
      </c>
      <c r="I102" s="61">
        <v>31.72</v>
      </c>
      <c r="J102" s="61" t="e">
        <f t="shared" si="33"/>
        <v>#DIV/0!</v>
      </c>
      <c r="K102" s="61">
        <f t="shared" si="34"/>
        <v>19.299099537600387</v>
      </c>
    </row>
    <row r="103" spans="2:11">
      <c r="B103" s="171">
        <v>3213</v>
      </c>
      <c r="C103" s="171"/>
      <c r="D103" s="171"/>
      <c r="E103" s="54" t="s">
        <v>166</v>
      </c>
      <c r="F103" s="74">
        <v>1765.6</v>
      </c>
      <c r="G103" s="74">
        <v>796</v>
      </c>
      <c r="H103" s="61">
        <f t="shared" si="48"/>
        <v>796</v>
      </c>
      <c r="I103" s="61">
        <v>116.37</v>
      </c>
      <c r="J103" s="61">
        <f t="shared" si="33"/>
        <v>14.619346733668342</v>
      </c>
      <c r="K103" s="61">
        <f t="shared" si="34"/>
        <v>6.5909605799728137</v>
      </c>
    </row>
    <row r="104" spans="2:11">
      <c r="B104" s="168">
        <v>3214</v>
      </c>
      <c r="C104" s="169"/>
      <c r="D104" s="170"/>
      <c r="E104" s="54" t="s">
        <v>167</v>
      </c>
      <c r="F104" s="74">
        <v>167.5</v>
      </c>
      <c r="G104" s="74">
        <v>398</v>
      </c>
      <c r="H104" s="61">
        <f t="shared" si="48"/>
        <v>398</v>
      </c>
      <c r="I104" s="61">
        <v>105.38</v>
      </c>
      <c r="J104" s="61">
        <f t="shared" si="33"/>
        <v>26.477386934673362</v>
      </c>
      <c r="K104" s="61">
        <f t="shared" si="34"/>
        <v>62.913432835820892</v>
      </c>
    </row>
    <row r="105" spans="2:11">
      <c r="B105" s="168">
        <v>322</v>
      </c>
      <c r="C105" s="169"/>
      <c r="D105" s="170"/>
      <c r="E105" s="54" t="s">
        <v>168</v>
      </c>
      <c r="F105" s="74">
        <f>SUM(F106:F111)</f>
        <v>2524.0300000000002</v>
      </c>
      <c r="G105" s="74">
        <f>SUM(G106:G111)</f>
        <v>13272</v>
      </c>
      <c r="H105" s="74">
        <f t="shared" ref="H105:I105" si="49">SUM(H106:H111)</f>
        <v>13272</v>
      </c>
      <c r="I105" s="74">
        <f t="shared" si="49"/>
        <v>1999.6399999999999</v>
      </c>
      <c r="J105" s="61">
        <f t="shared" si="33"/>
        <v>15.066606389391199</v>
      </c>
      <c r="K105" s="61">
        <f t="shared" si="34"/>
        <v>79.224097970309373</v>
      </c>
    </row>
    <row r="106" spans="2:11">
      <c r="B106" s="168">
        <v>3221</v>
      </c>
      <c r="C106" s="169"/>
      <c r="D106" s="170"/>
      <c r="E106" s="59" t="s">
        <v>169</v>
      </c>
      <c r="F106" s="74">
        <v>27.49</v>
      </c>
      <c r="G106" s="74">
        <v>0</v>
      </c>
      <c r="H106" s="61">
        <f>G106</f>
        <v>0</v>
      </c>
      <c r="I106" s="61">
        <v>20.98</v>
      </c>
      <c r="J106" s="61" t="e">
        <f t="shared" si="33"/>
        <v>#DIV/0!</v>
      </c>
      <c r="K106" s="61">
        <f t="shared" si="34"/>
        <v>76.318661331393244</v>
      </c>
    </row>
    <row r="107" spans="2:11">
      <c r="B107" s="168">
        <v>3222</v>
      </c>
      <c r="C107" s="169"/>
      <c r="D107" s="170"/>
      <c r="E107" s="59" t="s">
        <v>276</v>
      </c>
      <c r="F107" s="74">
        <v>428.12</v>
      </c>
      <c r="G107" s="74">
        <v>7963</v>
      </c>
      <c r="H107" s="61">
        <f t="shared" ref="H107:H111" si="50">G107</f>
        <v>7963</v>
      </c>
      <c r="I107" s="61">
        <v>158.33000000000001</v>
      </c>
      <c r="J107" s="61">
        <f t="shared" si="33"/>
        <v>1.9883209845535603</v>
      </c>
      <c r="K107" s="61">
        <f t="shared" si="34"/>
        <v>36.982621694851915</v>
      </c>
    </row>
    <row r="108" spans="2:11">
      <c r="B108" s="168">
        <v>3223</v>
      </c>
      <c r="C108" s="169"/>
      <c r="D108" s="170"/>
      <c r="E108" s="59" t="s">
        <v>170</v>
      </c>
      <c r="F108" s="74">
        <v>550.76</v>
      </c>
      <c r="G108" s="74">
        <v>1327</v>
      </c>
      <c r="H108" s="61">
        <f t="shared" si="50"/>
        <v>1327</v>
      </c>
      <c r="I108" s="61">
        <v>162.72</v>
      </c>
      <c r="J108" s="61">
        <f t="shared" si="33"/>
        <v>12.26224566691786</v>
      </c>
      <c r="K108" s="61">
        <f t="shared" si="34"/>
        <v>29.544629239596194</v>
      </c>
    </row>
    <row r="109" spans="2:11" ht="25">
      <c r="B109" s="171">
        <v>3224</v>
      </c>
      <c r="C109" s="171"/>
      <c r="D109" s="171"/>
      <c r="E109" s="54" t="s">
        <v>171</v>
      </c>
      <c r="F109" s="74">
        <v>725.78</v>
      </c>
      <c r="G109" s="74">
        <v>1991</v>
      </c>
      <c r="H109" s="61">
        <f t="shared" si="50"/>
        <v>1991</v>
      </c>
      <c r="I109" s="61">
        <v>241.89</v>
      </c>
      <c r="J109" s="61">
        <f t="shared" si="33"/>
        <v>12.149171270718231</v>
      </c>
      <c r="K109" s="61">
        <f t="shared" si="34"/>
        <v>33.328281297362835</v>
      </c>
    </row>
    <row r="110" spans="2:11">
      <c r="B110" s="171">
        <v>3225</v>
      </c>
      <c r="C110" s="171"/>
      <c r="D110" s="171"/>
      <c r="E110" s="54" t="s">
        <v>215</v>
      </c>
      <c r="F110" s="74">
        <v>642.66999999999996</v>
      </c>
      <c r="G110" s="74">
        <v>1327</v>
      </c>
      <c r="H110" s="61">
        <f t="shared" si="50"/>
        <v>1327</v>
      </c>
      <c r="I110" s="61">
        <v>933.86</v>
      </c>
      <c r="J110" s="61">
        <f t="shared" si="33"/>
        <v>70.373775433308211</v>
      </c>
      <c r="K110" s="61">
        <f t="shared" si="34"/>
        <v>145.30941229557939</v>
      </c>
    </row>
    <row r="111" spans="2:11">
      <c r="B111" s="171">
        <v>3226</v>
      </c>
      <c r="C111" s="171"/>
      <c r="D111" s="171"/>
      <c r="E111" s="54" t="s">
        <v>266</v>
      </c>
      <c r="F111" s="74">
        <v>149.21</v>
      </c>
      <c r="G111" s="74">
        <v>664</v>
      </c>
      <c r="H111" s="61">
        <f t="shared" si="50"/>
        <v>664</v>
      </c>
      <c r="I111" s="61">
        <v>481.86</v>
      </c>
      <c r="J111" s="61">
        <f t="shared" si="33"/>
        <v>72.569277108433738</v>
      </c>
      <c r="K111" s="61">
        <f t="shared" si="34"/>
        <v>322.94082166074662</v>
      </c>
    </row>
    <row r="112" spans="2:11">
      <c r="B112" s="168">
        <v>323</v>
      </c>
      <c r="C112" s="169"/>
      <c r="D112" s="170"/>
      <c r="E112" s="54" t="s">
        <v>173</v>
      </c>
      <c r="F112" s="74">
        <f>SUM(F113:F118)</f>
        <v>58490.610000000008</v>
      </c>
      <c r="G112" s="74">
        <f>SUM(G113:G118)</f>
        <v>139435</v>
      </c>
      <c r="H112" s="74">
        <f t="shared" ref="H112:I112" si="51">SUM(H113:H118)</f>
        <v>139435</v>
      </c>
      <c r="I112" s="74">
        <f t="shared" si="51"/>
        <v>55505.9</v>
      </c>
      <c r="J112" s="61">
        <f t="shared" si="33"/>
        <v>39.807724029117509</v>
      </c>
      <c r="K112" s="61">
        <f t="shared" si="34"/>
        <v>94.897112545073455</v>
      </c>
    </row>
    <row r="113" spans="2:11">
      <c r="B113" s="168">
        <v>3231</v>
      </c>
      <c r="C113" s="169"/>
      <c r="D113" s="170"/>
      <c r="E113" s="59" t="s">
        <v>174</v>
      </c>
      <c r="F113" s="74">
        <v>895.6</v>
      </c>
      <c r="G113" s="74">
        <v>1593</v>
      </c>
      <c r="H113" s="61">
        <f>G113</f>
        <v>1593</v>
      </c>
      <c r="I113" s="61">
        <v>1094.46</v>
      </c>
      <c r="J113" s="61">
        <f t="shared" si="33"/>
        <v>68.704331450094173</v>
      </c>
      <c r="K113" s="61">
        <f t="shared" si="34"/>
        <v>122.20410897722198</v>
      </c>
    </row>
    <row r="114" spans="2:11">
      <c r="B114" s="168">
        <v>3232</v>
      </c>
      <c r="C114" s="169"/>
      <c r="D114" s="170"/>
      <c r="E114" s="59" t="s">
        <v>175</v>
      </c>
      <c r="F114" s="74">
        <v>0</v>
      </c>
      <c r="G114" s="74">
        <v>26545</v>
      </c>
      <c r="H114" s="61">
        <f t="shared" ref="H114:H118" si="52">G114</f>
        <v>26545</v>
      </c>
      <c r="I114" s="61">
        <v>1843.44</v>
      </c>
      <c r="J114" s="61">
        <f t="shared" si="33"/>
        <v>6.9445846675456782</v>
      </c>
      <c r="K114" s="61" t="e">
        <f t="shared" si="34"/>
        <v>#DIV/0!</v>
      </c>
    </row>
    <row r="115" spans="2:11">
      <c r="B115" s="168">
        <v>3233</v>
      </c>
      <c r="C115" s="169"/>
      <c r="D115" s="170"/>
      <c r="E115" s="59" t="s">
        <v>176</v>
      </c>
      <c r="F115" s="74">
        <v>1527.57</v>
      </c>
      <c r="G115" s="74">
        <v>3318</v>
      </c>
      <c r="H115" s="61">
        <f t="shared" si="52"/>
        <v>3318</v>
      </c>
      <c r="I115" s="61">
        <v>0</v>
      </c>
      <c r="J115" s="61">
        <f t="shared" si="33"/>
        <v>0</v>
      </c>
      <c r="K115" s="61">
        <f t="shared" si="34"/>
        <v>0</v>
      </c>
    </row>
    <row r="116" spans="2:11">
      <c r="B116" s="171">
        <v>3235</v>
      </c>
      <c r="C116" s="171"/>
      <c r="D116" s="171"/>
      <c r="E116" s="54" t="s">
        <v>178</v>
      </c>
      <c r="F116" s="74">
        <v>690.27</v>
      </c>
      <c r="G116" s="74">
        <v>801</v>
      </c>
      <c r="H116" s="61">
        <f t="shared" si="52"/>
        <v>801</v>
      </c>
      <c r="I116" s="61">
        <v>0</v>
      </c>
      <c r="J116" s="61">
        <f t="shared" si="33"/>
        <v>0</v>
      </c>
      <c r="K116" s="61">
        <f t="shared" si="34"/>
        <v>0</v>
      </c>
    </row>
    <row r="117" spans="2:11">
      <c r="B117" s="168">
        <v>3237</v>
      </c>
      <c r="C117" s="169"/>
      <c r="D117" s="170"/>
      <c r="E117" s="59" t="s">
        <v>180</v>
      </c>
      <c r="F117" s="74">
        <v>48656.160000000003</v>
      </c>
      <c r="G117" s="74">
        <v>86270</v>
      </c>
      <c r="H117" s="61">
        <f t="shared" si="52"/>
        <v>86270</v>
      </c>
      <c r="I117" s="61">
        <v>39207.31</v>
      </c>
      <c r="J117" s="61">
        <f t="shared" si="33"/>
        <v>45.44721224063985</v>
      </c>
      <c r="K117" s="61">
        <f t="shared" si="34"/>
        <v>80.580362280952698</v>
      </c>
    </row>
    <row r="118" spans="2:11">
      <c r="B118" s="168">
        <v>3239</v>
      </c>
      <c r="C118" s="169"/>
      <c r="D118" s="170"/>
      <c r="E118" s="59" t="s">
        <v>182</v>
      </c>
      <c r="F118" s="74">
        <v>6721.01</v>
      </c>
      <c r="G118" s="74">
        <v>20908</v>
      </c>
      <c r="H118" s="61">
        <f t="shared" si="52"/>
        <v>20908</v>
      </c>
      <c r="I118" s="61">
        <v>13360.69</v>
      </c>
      <c r="J118" s="61">
        <f t="shared" si="33"/>
        <v>63.902286206236845</v>
      </c>
      <c r="K118" s="61">
        <f t="shared" si="34"/>
        <v>198.7899140158994</v>
      </c>
    </row>
    <row r="119" spans="2:11" ht="25">
      <c r="B119" s="171">
        <v>324</v>
      </c>
      <c r="C119" s="171"/>
      <c r="D119" s="171"/>
      <c r="E119" s="54" t="s">
        <v>216</v>
      </c>
      <c r="F119" s="74">
        <f>F120</f>
        <v>937.7</v>
      </c>
      <c r="G119" s="74">
        <f>G120</f>
        <v>1327</v>
      </c>
      <c r="H119" s="74">
        <f t="shared" ref="H119:I119" si="53">H120</f>
        <v>1327</v>
      </c>
      <c r="I119" s="74">
        <f t="shared" si="53"/>
        <v>0</v>
      </c>
      <c r="J119" s="61">
        <f t="shared" si="33"/>
        <v>0</v>
      </c>
      <c r="K119" s="61">
        <f t="shared" si="34"/>
        <v>0</v>
      </c>
    </row>
    <row r="120" spans="2:11" ht="25">
      <c r="B120" s="171">
        <v>3241</v>
      </c>
      <c r="C120" s="171"/>
      <c r="D120" s="171"/>
      <c r="E120" s="54" t="s">
        <v>216</v>
      </c>
      <c r="F120" s="74">
        <v>937.7</v>
      </c>
      <c r="G120" s="74">
        <v>1327</v>
      </c>
      <c r="H120" s="61">
        <f>G120</f>
        <v>1327</v>
      </c>
      <c r="I120" s="61">
        <v>0</v>
      </c>
      <c r="J120" s="61">
        <f t="shared" si="33"/>
        <v>0</v>
      </c>
      <c r="K120" s="61">
        <f t="shared" si="34"/>
        <v>0</v>
      </c>
    </row>
    <row r="121" spans="2:11">
      <c r="B121" s="168">
        <v>329</v>
      </c>
      <c r="C121" s="169"/>
      <c r="D121" s="170"/>
      <c r="E121" s="54" t="s">
        <v>184</v>
      </c>
      <c r="F121" s="74">
        <f>SUM(F122:F125)</f>
        <v>10529.580000000002</v>
      </c>
      <c r="G121" s="74">
        <f>SUM(G122:G125)</f>
        <v>15063</v>
      </c>
      <c r="H121" s="74">
        <f t="shared" ref="H121:I121" si="54">SUM(H122:H125)</f>
        <v>15063</v>
      </c>
      <c r="I121" s="74">
        <f t="shared" si="54"/>
        <v>5058.6100000000006</v>
      </c>
      <c r="J121" s="61">
        <f t="shared" si="33"/>
        <v>33.583017991104036</v>
      </c>
      <c r="K121" s="61">
        <f t="shared" si="34"/>
        <v>48.041897207675902</v>
      </c>
    </row>
    <row r="122" spans="2:11">
      <c r="B122" s="168">
        <v>3292</v>
      </c>
      <c r="C122" s="169"/>
      <c r="D122" s="170"/>
      <c r="E122" s="59" t="s">
        <v>185</v>
      </c>
      <c r="F122" s="74">
        <v>3637.8</v>
      </c>
      <c r="G122" s="74">
        <v>3982</v>
      </c>
      <c r="H122" s="61">
        <f>G122</f>
        <v>3982</v>
      </c>
      <c r="I122" s="61">
        <v>3677.76</v>
      </c>
      <c r="J122" s="61">
        <f t="shared" si="33"/>
        <v>92.359618282270219</v>
      </c>
      <c r="K122" s="61">
        <f t="shared" si="34"/>
        <v>101.09846610588818</v>
      </c>
    </row>
    <row r="123" spans="2:11">
      <c r="B123" s="168">
        <v>3293</v>
      </c>
      <c r="C123" s="169"/>
      <c r="D123" s="170"/>
      <c r="E123" s="59" t="s">
        <v>186</v>
      </c>
      <c r="F123" s="74">
        <v>1078.98</v>
      </c>
      <c r="G123" s="74">
        <v>2654</v>
      </c>
      <c r="H123" s="61">
        <f>G123</f>
        <v>2654</v>
      </c>
      <c r="I123" s="61">
        <f>550.79</f>
        <v>550.79</v>
      </c>
      <c r="J123" s="61">
        <f t="shared" si="33"/>
        <v>20.753202712886207</v>
      </c>
      <c r="K123" s="61">
        <f t="shared" si="34"/>
        <v>51.04728539917329</v>
      </c>
    </row>
    <row r="124" spans="2:11">
      <c r="B124" s="168">
        <v>3294</v>
      </c>
      <c r="C124" s="169"/>
      <c r="D124" s="170"/>
      <c r="E124" s="59" t="s">
        <v>226</v>
      </c>
      <c r="F124" s="74">
        <v>1028.5899999999999</v>
      </c>
      <c r="G124" s="74">
        <v>1725</v>
      </c>
      <c r="H124" s="61">
        <f>G124</f>
        <v>1725</v>
      </c>
      <c r="I124" s="61">
        <v>830.06</v>
      </c>
      <c r="J124" s="61">
        <f t="shared" si="33"/>
        <v>48.119420289855071</v>
      </c>
      <c r="K124" s="61">
        <f t="shared" si="34"/>
        <v>80.698820715737071</v>
      </c>
    </row>
    <row r="125" spans="2:11">
      <c r="B125" s="171">
        <v>3299</v>
      </c>
      <c r="C125" s="171"/>
      <c r="D125" s="171"/>
      <c r="E125" s="54" t="s">
        <v>184</v>
      </c>
      <c r="F125" s="74">
        <v>4784.21</v>
      </c>
      <c r="G125" s="74">
        <v>6702</v>
      </c>
      <c r="H125" s="61">
        <f>G125</f>
        <v>6702</v>
      </c>
      <c r="I125" s="61">
        <v>0</v>
      </c>
      <c r="J125" s="61">
        <f t="shared" si="33"/>
        <v>0</v>
      </c>
      <c r="K125" s="61">
        <f t="shared" si="34"/>
        <v>0</v>
      </c>
    </row>
    <row r="126" spans="2:11">
      <c r="B126" s="168">
        <v>34</v>
      </c>
      <c r="C126" s="169"/>
      <c r="D126" s="170"/>
      <c r="E126" s="54" t="s">
        <v>188</v>
      </c>
      <c r="F126" s="74">
        <f>F127</f>
        <v>7.55</v>
      </c>
      <c r="G126" s="74">
        <f>G127</f>
        <v>0</v>
      </c>
      <c r="H126" s="74">
        <f t="shared" ref="H126:I126" si="55">H127</f>
        <v>0</v>
      </c>
      <c r="I126" s="74">
        <f t="shared" si="55"/>
        <v>7.44</v>
      </c>
      <c r="J126" s="61" t="e">
        <f t="shared" si="33"/>
        <v>#DIV/0!</v>
      </c>
      <c r="K126" s="61">
        <f t="shared" si="34"/>
        <v>98.543046357615907</v>
      </c>
    </row>
    <row r="127" spans="2:11">
      <c r="B127" s="168">
        <v>343</v>
      </c>
      <c r="C127" s="169"/>
      <c r="D127" s="170"/>
      <c r="E127" s="59" t="s">
        <v>189</v>
      </c>
      <c r="F127" s="74">
        <f>F128</f>
        <v>7.55</v>
      </c>
      <c r="G127" s="74">
        <f>G128</f>
        <v>0</v>
      </c>
      <c r="H127" s="74">
        <f t="shared" ref="H127:I127" si="56">H128</f>
        <v>0</v>
      </c>
      <c r="I127" s="74">
        <f t="shared" si="56"/>
        <v>7.44</v>
      </c>
      <c r="J127" s="61" t="e">
        <f t="shared" si="33"/>
        <v>#DIV/0!</v>
      </c>
      <c r="K127" s="61">
        <f t="shared" si="34"/>
        <v>98.543046357615907</v>
      </c>
    </row>
    <row r="128" spans="2:11" ht="25">
      <c r="B128" s="168">
        <v>3432</v>
      </c>
      <c r="C128" s="169"/>
      <c r="D128" s="170"/>
      <c r="E128" s="59" t="s">
        <v>191</v>
      </c>
      <c r="F128" s="74">
        <v>7.55</v>
      </c>
      <c r="G128" s="74">
        <v>0</v>
      </c>
      <c r="H128" s="61">
        <f>G128</f>
        <v>0</v>
      </c>
      <c r="I128" s="61">
        <v>7.44</v>
      </c>
      <c r="J128" s="61" t="e">
        <f t="shared" si="33"/>
        <v>#DIV/0!</v>
      </c>
      <c r="K128" s="61">
        <f t="shared" si="34"/>
        <v>98.543046357615907</v>
      </c>
    </row>
    <row r="129" spans="2:11" ht="25">
      <c r="B129" s="168">
        <v>36</v>
      </c>
      <c r="C129" s="169"/>
      <c r="D129" s="170"/>
      <c r="E129" s="59" t="s">
        <v>193</v>
      </c>
      <c r="F129" s="74">
        <f>F130</f>
        <v>2676.5</v>
      </c>
      <c r="G129" s="74">
        <f>G130</f>
        <v>7980</v>
      </c>
      <c r="H129" s="74">
        <f t="shared" ref="H129:I129" si="57">H130</f>
        <v>7980</v>
      </c>
      <c r="I129" s="74">
        <f t="shared" si="57"/>
        <v>4270.43</v>
      </c>
      <c r="J129" s="61">
        <f t="shared" si="33"/>
        <v>53.514160401002506</v>
      </c>
      <c r="K129" s="61">
        <f t="shared" si="34"/>
        <v>159.55277414533907</v>
      </c>
    </row>
    <row r="130" spans="2:11" ht="25">
      <c r="B130" s="168">
        <v>369</v>
      </c>
      <c r="C130" s="169"/>
      <c r="D130" s="170"/>
      <c r="E130" s="59" t="s">
        <v>92</v>
      </c>
      <c r="F130" s="74">
        <f>F131</f>
        <v>2676.5</v>
      </c>
      <c r="G130" s="74">
        <f>G131</f>
        <v>7980</v>
      </c>
      <c r="H130" s="74">
        <f t="shared" ref="H130:I130" si="58">H131</f>
        <v>7980</v>
      </c>
      <c r="I130" s="74">
        <f t="shared" si="58"/>
        <v>4270.43</v>
      </c>
      <c r="J130" s="61">
        <f t="shared" si="33"/>
        <v>53.514160401002506</v>
      </c>
      <c r="K130" s="61">
        <f t="shared" si="34"/>
        <v>159.55277414533907</v>
      </c>
    </row>
    <row r="131" spans="2:11" ht="25">
      <c r="B131" s="168">
        <v>3691</v>
      </c>
      <c r="C131" s="169"/>
      <c r="D131" s="170"/>
      <c r="E131" s="59" t="s">
        <v>267</v>
      </c>
      <c r="F131" s="74">
        <v>2676.5</v>
      </c>
      <c r="G131" s="74">
        <v>7980</v>
      </c>
      <c r="H131" s="61">
        <f>G131</f>
        <v>7980</v>
      </c>
      <c r="I131" s="61">
        <v>4270.43</v>
      </c>
      <c r="J131" s="61">
        <f t="shared" si="33"/>
        <v>53.514160401002506</v>
      </c>
      <c r="K131" s="61">
        <f t="shared" si="34"/>
        <v>159.55277414533907</v>
      </c>
    </row>
    <row r="132" spans="2:11">
      <c r="B132" s="171">
        <v>4</v>
      </c>
      <c r="C132" s="171"/>
      <c r="D132" s="171"/>
      <c r="E132" s="54" t="s">
        <v>6</v>
      </c>
      <c r="F132" s="74">
        <f>F133+F136</f>
        <v>4739.68</v>
      </c>
      <c r="G132" s="74">
        <f>G133+G136</f>
        <v>7963</v>
      </c>
      <c r="H132" s="74">
        <f t="shared" ref="H132:I132" si="59">H133+H136</f>
        <v>7963</v>
      </c>
      <c r="I132" s="74">
        <f t="shared" si="59"/>
        <v>8075.73</v>
      </c>
      <c r="J132" s="61">
        <f t="shared" si="33"/>
        <v>101.41567248524426</v>
      </c>
      <c r="K132" s="61">
        <f t="shared" si="34"/>
        <v>170.38555345508556</v>
      </c>
    </row>
    <row r="133" spans="2:11" ht="25">
      <c r="B133" s="171">
        <v>41</v>
      </c>
      <c r="C133" s="171"/>
      <c r="D133" s="171"/>
      <c r="E133" s="54" t="s">
        <v>270</v>
      </c>
      <c r="F133" s="74">
        <f>F134</f>
        <v>2706.71</v>
      </c>
      <c r="G133" s="74">
        <f>G134</f>
        <v>2654</v>
      </c>
      <c r="H133" s="74">
        <f t="shared" ref="H133:I133" si="60">H134</f>
        <v>2654</v>
      </c>
      <c r="I133" s="74">
        <f t="shared" si="60"/>
        <v>4235.99</v>
      </c>
      <c r="J133" s="61">
        <f t="shared" si="33"/>
        <v>159.60776186887716</v>
      </c>
      <c r="K133" s="61">
        <f t="shared" si="34"/>
        <v>156.49958806078226</v>
      </c>
    </row>
    <row r="134" spans="2:11">
      <c r="B134" s="168">
        <v>412</v>
      </c>
      <c r="C134" s="169"/>
      <c r="D134" s="170"/>
      <c r="E134" s="54" t="s">
        <v>246</v>
      </c>
      <c r="F134" s="74">
        <f>F135</f>
        <v>2706.71</v>
      </c>
      <c r="G134" s="74">
        <f>G135</f>
        <v>2654</v>
      </c>
      <c r="H134" s="74">
        <f t="shared" ref="H134:I134" si="61">H135</f>
        <v>2654</v>
      </c>
      <c r="I134" s="74">
        <f t="shared" si="61"/>
        <v>4235.99</v>
      </c>
      <c r="J134" s="61">
        <f t="shared" si="33"/>
        <v>159.60776186887716</v>
      </c>
      <c r="K134" s="61">
        <f t="shared" si="34"/>
        <v>156.49958806078226</v>
      </c>
    </row>
    <row r="135" spans="2:11">
      <c r="B135" s="168">
        <v>4123</v>
      </c>
      <c r="C135" s="169"/>
      <c r="D135" s="170"/>
      <c r="E135" s="59" t="s">
        <v>196</v>
      </c>
      <c r="F135" s="74">
        <v>2706.71</v>
      </c>
      <c r="G135" s="74">
        <v>2654</v>
      </c>
      <c r="H135" s="61">
        <f>G135</f>
        <v>2654</v>
      </c>
      <c r="I135" s="61">
        <v>4235.99</v>
      </c>
      <c r="J135" s="61">
        <f t="shared" si="33"/>
        <v>159.60776186887716</v>
      </c>
      <c r="K135" s="61">
        <f t="shared" si="34"/>
        <v>156.49958806078226</v>
      </c>
    </row>
    <row r="136" spans="2:11" ht="25">
      <c r="B136" s="168">
        <v>42</v>
      </c>
      <c r="C136" s="169"/>
      <c r="D136" s="170"/>
      <c r="E136" s="59" t="s">
        <v>268</v>
      </c>
      <c r="F136" s="74">
        <f>F137</f>
        <v>2032.97</v>
      </c>
      <c r="G136" s="74">
        <f>G137</f>
        <v>5309</v>
      </c>
      <c r="H136" s="74">
        <f t="shared" ref="H136:I136" si="62">H137</f>
        <v>5309</v>
      </c>
      <c r="I136" s="74">
        <f t="shared" si="62"/>
        <v>3839.7400000000002</v>
      </c>
      <c r="J136" s="61">
        <f t="shared" si="33"/>
        <v>72.325108306649085</v>
      </c>
      <c r="K136" s="61">
        <f t="shared" si="34"/>
        <v>188.87342164419545</v>
      </c>
    </row>
    <row r="137" spans="2:11">
      <c r="B137" s="168">
        <v>422</v>
      </c>
      <c r="C137" s="169"/>
      <c r="D137" s="170"/>
      <c r="E137" s="59" t="s">
        <v>198</v>
      </c>
      <c r="F137" s="74">
        <f>SUM(F138:F140)</f>
        <v>2032.97</v>
      </c>
      <c r="G137" s="74">
        <f>SUM(G138:G140)</f>
        <v>5309</v>
      </c>
      <c r="H137" s="74">
        <f t="shared" ref="H137:I137" si="63">SUM(H138:H140)</f>
        <v>5309</v>
      </c>
      <c r="I137" s="74">
        <f t="shared" si="63"/>
        <v>3839.7400000000002</v>
      </c>
      <c r="J137" s="61">
        <f t="shared" si="33"/>
        <v>72.325108306649085</v>
      </c>
      <c r="K137" s="61">
        <f t="shared" si="34"/>
        <v>188.87342164419545</v>
      </c>
    </row>
    <row r="138" spans="2:11">
      <c r="B138" s="171">
        <v>4221</v>
      </c>
      <c r="C138" s="171"/>
      <c r="D138" s="171"/>
      <c r="E138" s="54" t="s">
        <v>104</v>
      </c>
      <c r="F138" s="74">
        <v>1195.1600000000001</v>
      </c>
      <c r="G138" s="74">
        <v>3982</v>
      </c>
      <c r="H138" s="61">
        <f>G138</f>
        <v>3982</v>
      </c>
      <c r="I138" s="61">
        <v>1494.69</v>
      </c>
      <c r="J138" s="61">
        <f t="shared" si="33"/>
        <v>37.536162732295331</v>
      </c>
      <c r="K138" s="61">
        <f t="shared" si="34"/>
        <v>125.06191639613107</v>
      </c>
    </row>
    <row r="139" spans="2:11">
      <c r="B139" s="171">
        <v>4224</v>
      </c>
      <c r="C139" s="171"/>
      <c r="D139" s="171"/>
      <c r="E139" s="54" t="s">
        <v>199</v>
      </c>
      <c r="F139" s="74">
        <v>0</v>
      </c>
      <c r="G139" s="74">
        <v>0</v>
      </c>
      <c r="H139" s="61">
        <f>G139</f>
        <v>0</v>
      </c>
      <c r="I139" s="61">
        <v>2345.0500000000002</v>
      </c>
      <c r="J139" s="61" t="e">
        <f t="shared" si="33"/>
        <v>#DIV/0!</v>
      </c>
      <c r="K139" s="61" t="e">
        <f t="shared" si="34"/>
        <v>#DIV/0!</v>
      </c>
    </row>
    <row r="140" spans="2:11">
      <c r="B140" s="168">
        <v>4225</v>
      </c>
      <c r="C140" s="169"/>
      <c r="D140" s="170"/>
      <c r="E140" s="54" t="s">
        <v>200</v>
      </c>
      <c r="F140" s="74">
        <v>837.81</v>
      </c>
      <c r="G140" s="74">
        <v>1327</v>
      </c>
      <c r="H140" s="61">
        <f>G140</f>
        <v>1327</v>
      </c>
      <c r="I140" s="61">
        <v>0</v>
      </c>
      <c r="J140" s="61">
        <f t="shared" si="33"/>
        <v>0</v>
      </c>
      <c r="K140" s="61">
        <f t="shared" si="34"/>
        <v>0</v>
      </c>
    </row>
    <row r="141" spans="2:11">
      <c r="B141" s="171" t="s">
        <v>220</v>
      </c>
      <c r="C141" s="171"/>
      <c r="D141" s="171"/>
      <c r="E141" s="54" t="s">
        <v>207</v>
      </c>
      <c r="F141" s="74"/>
      <c r="G141" s="74"/>
      <c r="H141" s="61"/>
      <c r="I141" s="61"/>
      <c r="J141" s="61" t="e">
        <f t="shared" ref="J141:J204" si="64">I141/H141*100</f>
        <v>#DIV/0!</v>
      </c>
      <c r="K141" s="61" t="e">
        <f t="shared" ref="K141:K204" si="65">I141/F141*100</f>
        <v>#DIV/0!</v>
      </c>
    </row>
    <row r="142" spans="2:11">
      <c r="B142" s="168" t="s">
        <v>221</v>
      </c>
      <c r="C142" s="169"/>
      <c r="D142" s="170"/>
      <c r="E142" s="54" t="s">
        <v>228</v>
      </c>
      <c r="F142" s="74"/>
      <c r="G142" s="74"/>
      <c r="H142" s="61"/>
      <c r="I142" s="61"/>
      <c r="J142" s="61" t="e">
        <f t="shared" si="64"/>
        <v>#DIV/0!</v>
      </c>
      <c r="K142" s="61" t="e">
        <f t="shared" si="65"/>
        <v>#DIV/0!</v>
      </c>
    </row>
    <row r="143" spans="2:11">
      <c r="B143" s="168">
        <v>43</v>
      </c>
      <c r="C143" s="169"/>
      <c r="D143" s="170"/>
      <c r="E143" s="54" t="s">
        <v>229</v>
      </c>
      <c r="F143" s="74">
        <f>F144+F191</f>
        <v>189133.87000000002</v>
      </c>
      <c r="G143" s="74">
        <f>G144+G191</f>
        <v>409578</v>
      </c>
      <c r="H143" s="74">
        <f t="shared" ref="H143:I143" si="66">H144+H191</f>
        <v>409578</v>
      </c>
      <c r="I143" s="74">
        <f t="shared" si="66"/>
        <v>214477.56</v>
      </c>
      <c r="J143" s="61">
        <f t="shared" si="64"/>
        <v>52.365498146873122</v>
      </c>
      <c r="K143" s="61">
        <f t="shared" si="65"/>
        <v>113.39986856928374</v>
      </c>
    </row>
    <row r="144" spans="2:11">
      <c r="B144" s="168">
        <v>3</v>
      </c>
      <c r="C144" s="169"/>
      <c r="D144" s="170"/>
      <c r="E144" s="59" t="s">
        <v>4</v>
      </c>
      <c r="F144" s="74">
        <f>F145+F152+F183+F188</f>
        <v>181434.74000000002</v>
      </c>
      <c r="G144" s="74">
        <f>G145+G152+G183+G188</f>
        <v>386270</v>
      </c>
      <c r="H144" s="74">
        <f t="shared" ref="H144:I144" si="67">H145+H152+H183+H188</f>
        <v>386270</v>
      </c>
      <c r="I144" s="74">
        <f t="shared" si="67"/>
        <v>186527.55</v>
      </c>
      <c r="J144" s="61">
        <f t="shared" si="64"/>
        <v>48.289421906956271</v>
      </c>
      <c r="K144" s="61">
        <f t="shared" si="65"/>
        <v>102.80696519310469</v>
      </c>
    </row>
    <row r="145" spans="2:11">
      <c r="B145" s="168">
        <v>31</v>
      </c>
      <c r="C145" s="169"/>
      <c r="D145" s="170"/>
      <c r="E145" s="59" t="s">
        <v>5</v>
      </c>
      <c r="F145" s="74">
        <f>F146+F148+F150</f>
        <v>38508.979999999996</v>
      </c>
      <c r="G145" s="74">
        <f>G146+G148+G150</f>
        <v>62546</v>
      </c>
      <c r="H145" s="74">
        <f t="shared" ref="H145:I145" si="68">H146+H148+H150</f>
        <v>62546</v>
      </c>
      <c r="I145" s="74">
        <f t="shared" si="68"/>
        <v>40403.910000000003</v>
      </c>
      <c r="J145" s="61">
        <f t="shared" si="64"/>
        <v>64.598711348447551</v>
      </c>
      <c r="K145" s="61">
        <f t="shared" si="65"/>
        <v>104.92074835531871</v>
      </c>
    </row>
    <row r="146" spans="2:11">
      <c r="B146" s="168">
        <v>311</v>
      </c>
      <c r="C146" s="169"/>
      <c r="D146" s="170"/>
      <c r="E146" s="59" t="s">
        <v>36</v>
      </c>
      <c r="F146" s="74">
        <f>F147</f>
        <v>21891.759999999998</v>
      </c>
      <c r="G146" s="74">
        <f>G147</f>
        <v>33181</v>
      </c>
      <c r="H146" s="74">
        <f t="shared" ref="H146:I146" si="69">H147</f>
        <v>33181</v>
      </c>
      <c r="I146" s="74">
        <f t="shared" si="69"/>
        <v>19422.2</v>
      </c>
      <c r="J146" s="61">
        <f t="shared" si="64"/>
        <v>58.534100840842655</v>
      </c>
      <c r="K146" s="61">
        <f t="shared" si="65"/>
        <v>88.719225863978053</v>
      </c>
    </row>
    <row r="147" spans="2:11">
      <c r="B147" s="171">
        <v>3111</v>
      </c>
      <c r="C147" s="171"/>
      <c r="D147" s="171"/>
      <c r="E147" s="54" t="s">
        <v>37</v>
      </c>
      <c r="F147" s="74">
        <v>21891.759999999998</v>
      </c>
      <c r="G147" s="74">
        <v>33181</v>
      </c>
      <c r="H147" s="61">
        <f>G147</f>
        <v>33181</v>
      </c>
      <c r="I147" s="61">
        <v>19422.2</v>
      </c>
      <c r="J147" s="61">
        <f t="shared" si="64"/>
        <v>58.534100840842655</v>
      </c>
      <c r="K147" s="61">
        <f t="shared" si="65"/>
        <v>88.719225863978053</v>
      </c>
    </row>
    <row r="148" spans="2:11">
      <c r="B148" s="172">
        <v>312</v>
      </c>
      <c r="C148" s="173"/>
      <c r="D148" s="174"/>
      <c r="E148" s="54" t="s">
        <v>161</v>
      </c>
      <c r="F148" s="74">
        <f>F149</f>
        <v>13950.81</v>
      </c>
      <c r="G148" s="74">
        <f>G149</f>
        <v>23890</v>
      </c>
      <c r="H148" s="74">
        <f t="shared" ref="H148:I148" si="70">H149</f>
        <v>23890</v>
      </c>
      <c r="I148" s="74">
        <f t="shared" si="70"/>
        <v>17777.810000000001</v>
      </c>
      <c r="J148" s="61">
        <f t="shared" si="64"/>
        <v>74.415278359146086</v>
      </c>
      <c r="K148" s="61">
        <f t="shared" si="65"/>
        <v>127.43209892472194</v>
      </c>
    </row>
    <row r="149" spans="2:11">
      <c r="B149" s="172">
        <v>3121</v>
      </c>
      <c r="C149" s="173"/>
      <c r="D149" s="174"/>
      <c r="E149" s="54" t="s">
        <v>161</v>
      </c>
      <c r="F149" s="74">
        <v>13950.81</v>
      </c>
      <c r="G149" s="74">
        <v>23890</v>
      </c>
      <c r="H149" s="61">
        <f>G149</f>
        <v>23890</v>
      </c>
      <c r="I149" s="61">
        <v>17777.810000000001</v>
      </c>
      <c r="J149" s="61">
        <f t="shared" si="64"/>
        <v>74.415278359146086</v>
      </c>
      <c r="K149" s="61">
        <f t="shared" si="65"/>
        <v>127.43209892472194</v>
      </c>
    </row>
    <row r="150" spans="2:11">
      <c r="B150" s="171">
        <v>313</v>
      </c>
      <c r="C150" s="171"/>
      <c r="D150" s="171"/>
      <c r="E150" s="54" t="s">
        <v>162</v>
      </c>
      <c r="F150" s="74">
        <f>F151</f>
        <v>2666.41</v>
      </c>
      <c r="G150" s="74">
        <f>G151</f>
        <v>5475</v>
      </c>
      <c r="H150" s="74">
        <f t="shared" ref="H150:I150" si="71">H151</f>
        <v>5475</v>
      </c>
      <c r="I150" s="74">
        <f t="shared" si="71"/>
        <v>3203.9</v>
      </c>
      <c r="J150" s="61">
        <f t="shared" si="64"/>
        <v>58.518721461187219</v>
      </c>
      <c r="K150" s="61">
        <f t="shared" si="65"/>
        <v>120.15781518971203</v>
      </c>
    </row>
    <row r="151" spans="2:11">
      <c r="B151" s="168">
        <v>3132</v>
      </c>
      <c r="C151" s="169"/>
      <c r="D151" s="170"/>
      <c r="E151" s="54" t="s">
        <v>163</v>
      </c>
      <c r="F151" s="74">
        <v>2666.41</v>
      </c>
      <c r="G151" s="74">
        <v>5475</v>
      </c>
      <c r="H151" s="61">
        <f>G151</f>
        <v>5475</v>
      </c>
      <c r="I151" s="61">
        <v>3203.9</v>
      </c>
      <c r="J151" s="61">
        <f t="shared" si="64"/>
        <v>58.518721461187219</v>
      </c>
      <c r="K151" s="61">
        <f t="shared" si="65"/>
        <v>120.15781518971203</v>
      </c>
    </row>
    <row r="152" spans="2:11">
      <c r="B152" s="168">
        <v>32</v>
      </c>
      <c r="C152" s="169"/>
      <c r="D152" s="170"/>
      <c r="E152" s="59" t="s">
        <v>13</v>
      </c>
      <c r="F152" s="74">
        <f>F153+F158+F165+F175+F177</f>
        <v>136696.73000000001</v>
      </c>
      <c r="G152" s="74">
        <f>G153+G158+G165+G175+G177</f>
        <v>311162</v>
      </c>
      <c r="H152" s="74">
        <f t="shared" ref="H152:I152" si="72">H153+H158+H165+H175+H177</f>
        <v>311162</v>
      </c>
      <c r="I152" s="74">
        <f t="shared" si="72"/>
        <v>138499.60999999999</v>
      </c>
      <c r="J152" s="61">
        <f t="shared" si="64"/>
        <v>44.510451147633709</v>
      </c>
      <c r="K152" s="61">
        <f t="shared" si="65"/>
        <v>101.31889036409281</v>
      </c>
    </row>
    <row r="153" spans="2:11">
      <c r="B153" s="168">
        <v>321</v>
      </c>
      <c r="C153" s="169"/>
      <c r="D153" s="170"/>
      <c r="E153" s="59" t="s">
        <v>264</v>
      </c>
      <c r="F153" s="74">
        <f>SUM(F154:F157)</f>
        <v>10529.99</v>
      </c>
      <c r="G153" s="74">
        <f>SUM(G154:G157)</f>
        <v>14680</v>
      </c>
      <c r="H153" s="74">
        <f t="shared" ref="H153:I153" si="73">SUM(H154:H157)</f>
        <v>14680</v>
      </c>
      <c r="I153" s="74">
        <f t="shared" si="73"/>
        <v>8996.7200000000012</v>
      </c>
      <c r="J153" s="61">
        <f t="shared" si="64"/>
        <v>61.285558583106273</v>
      </c>
      <c r="K153" s="61">
        <f t="shared" si="65"/>
        <v>85.439017510937816</v>
      </c>
    </row>
    <row r="154" spans="2:11">
      <c r="B154" s="171">
        <v>3211</v>
      </c>
      <c r="C154" s="171"/>
      <c r="D154" s="171"/>
      <c r="E154" s="54" t="s">
        <v>39</v>
      </c>
      <c r="F154" s="74">
        <v>2681.52</v>
      </c>
      <c r="G154" s="74">
        <v>5973</v>
      </c>
      <c r="H154" s="61">
        <f>G154</f>
        <v>5973</v>
      </c>
      <c r="I154" s="61">
        <v>5407.81</v>
      </c>
      <c r="J154" s="61">
        <f t="shared" si="64"/>
        <v>90.537585802779176</v>
      </c>
      <c r="K154" s="61">
        <f t="shared" si="65"/>
        <v>201.66957546466185</v>
      </c>
    </row>
    <row r="155" spans="2:11" ht="25">
      <c r="B155" s="168">
        <v>3212</v>
      </c>
      <c r="C155" s="169"/>
      <c r="D155" s="170"/>
      <c r="E155" s="54" t="s">
        <v>225</v>
      </c>
      <c r="F155" s="74">
        <v>446.12</v>
      </c>
      <c r="G155" s="74">
        <v>0</v>
      </c>
      <c r="H155" s="61">
        <f t="shared" ref="H155:H157" si="74">G155</f>
        <v>0</v>
      </c>
      <c r="I155" s="61">
        <v>256.93</v>
      </c>
      <c r="J155" s="61" t="e">
        <f t="shared" si="64"/>
        <v>#DIV/0!</v>
      </c>
      <c r="K155" s="61">
        <f t="shared" si="65"/>
        <v>57.592127678651487</v>
      </c>
    </row>
    <row r="156" spans="2:11">
      <c r="B156" s="171">
        <v>3213</v>
      </c>
      <c r="C156" s="171"/>
      <c r="D156" s="171"/>
      <c r="E156" s="54" t="s">
        <v>166</v>
      </c>
      <c r="F156" s="74">
        <v>7368.91</v>
      </c>
      <c r="G156" s="74">
        <v>8627</v>
      </c>
      <c r="H156" s="61">
        <f t="shared" si="74"/>
        <v>8627</v>
      </c>
      <c r="I156" s="61">
        <v>3281.64</v>
      </c>
      <c r="J156" s="61">
        <f t="shared" si="64"/>
        <v>38.039179320737219</v>
      </c>
      <c r="K156" s="61">
        <f t="shared" si="65"/>
        <v>44.533587735499552</v>
      </c>
    </row>
    <row r="157" spans="2:11">
      <c r="B157" s="168">
        <v>3214</v>
      </c>
      <c r="C157" s="169"/>
      <c r="D157" s="170"/>
      <c r="E157" s="54" t="s">
        <v>269</v>
      </c>
      <c r="F157" s="74">
        <v>33.44</v>
      </c>
      <c r="G157" s="74">
        <v>80</v>
      </c>
      <c r="H157" s="61">
        <f t="shared" si="74"/>
        <v>80</v>
      </c>
      <c r="I157" s="61">
        <v>50.34</v>
      </c>
      <c r="J157" s="61">
        <f t="shared" si="64"/>
        <v>62.925000000000011</v>
      </c>
      <c r="K157" s="61">
        <f t="shared" si="65"/>
        <v>150.53827751196172</v>
      </c>
    </row>
    <row r="158" spans="2:11">
      <c r="B158" s="168">
        <v>322</v>
      </c>
      <c r="C158" s="169"/>
      <c r="D158" s="170"/>
      <c r="E158" s="54" t="s">
        <v>168</v>
      </c>
      <c r="F158" s="74">
        <f>SUM(F159:F164)</f>
        <v>46990.69</v>
      </c>
      <c r="G158" s="74">
        <f>SUM(G159:G164)</f>
        <v>107638</v>
      </c>
      <c r="H158" s="74">
        <f t="shared" ref="H158:I158" si="75">SUM(H159:H164)</f>
        <v>107638</v>
      </c>
      <c r="I158" s="74">
        <f t="shared" si="75"/>
        <v>48442.31</v>
      </c>
      <c r="J158" s="61">
        <f t="shared" si="64"/>
        <v>45.004840298036008</v>
      </c>
      <c r="K158" s="61">
        <f t="shared" si="65"/>
        <v>103.08916510908861</v>
      </c>
    </row>
    <row r="159" spans="2:11">
      <c r="B159" s="168">
        <v>3221</v>
      </c>
      <c r="C159" s="169"/>
      <c r="D159" s="170"/>
      <c r="E159" s="59" t="s">
        <v>169</v>
      </c>
      <c r="F159" s="74">
        <v>7373.43</v>
      </c>
      <c r="G159" s="74">
        <v>13272</v>
      </c>
      <c r="H159" s="61">
        <f>G159</f>
        <v>13272</v>
      </c>
      <c r="I159" s="61">
        <v>6972.88</v>
      </c>
      <c r="J159" s="61">
        <f t="shared" si="64"/>
        <v>52.538276069921643</v>
      </c>
      <c r="K159" s="61">
        <f t="shared" si="65"/>
        <v>94.567657114802742</v>
      </c>
    </row>
    <row r="160" spans="2:11">
      <c r="B160" s="168">
        <v>3222</v>
      </c>
      <c r="C160" s="169"/>
      <c r="D160" s="170"/>
      <c r="E160" s="59" t="s">
        <v>276</v>
      </c>
      <c r="F160" s="74">
        <v>270.49</v>
      </c>
      <c r="G160" s="74">
        <v>664</v>
      </c>
      <c r="H160" s="61">
        <f t="shared" ref="H160:H164" si="76">G160</f>
        <v>664</v>
      </c>
      <c r="I160" s="61">
        <v>161.36000000000001</v>
      </c>
      <c r="J160" s="61">
        <f t="shared" si="64"/>
        <v>24.30120481927711</v>
      </c>
      <c r="K160" s="61">
        <f t="shared" si="65"/>
        <v>59.654700728307887</v>
      </c>
    </row>
    <row r="161" spans="2:11">
      <c r="B161" s="168">
        <v>3223</v>
      </c>
      <c r="C161" s="169"/>
      <c r="D161" s="170"/>
      <c r="E161" s="59" t="s">
        <v>170</v>
      </c>
      <c r="F161" s="74">
        <v>35111.879999999997</v>
      </c>
      <c r="G161" s="74">
        <v>86270</v>
      </c>
      <c r="H161" s="61">
        <f t="shared" si="76"/>
        <v>86270</v>
      </c>
      <c r="I161" s="61">
        <v>39049.949999999997</v>
      </c>
      <c r="J161" s="61">
        <f t="shared" si="64"/>
        <v>45.264808160426561</v>
      </c>
      <c r="K161" s="61">
        <f t="shared" si="65"/>
        <v>111.21577654058967</v>
      </c>
    </row>
    <row r="162" spans="2:11" ht="25">
      <c r="B162" s="171">
        <v>3224</v>
      </c>
      <c r="C162" s="171"/>
      <c r="D162" s="171"/>
      <c r="E162" s="54" t="s">
        <v>171</v>
      </c>
      <c r="F162" s="74">
        <v>2152.33</v>
      </c>
      <c r="G162" s="74">
        <v>3318</v>
      </c>
      <c r="H162" s="61">
        <f t="shared" si="76"/>
        <v>3318</v>
      </c>
      <c r="I162" s="61">
        <v>1565.54</v>
      </c>
      <c r="J162" s="61">
        <f t="shared" si="64"/>
        <v>47.183242917420131</v>
      </c>
      <c r="K162" s="61">
        <f t="shared" si="65"/>
        <v>72.736987357886576</v>
      </c>
    </row>
    <row r="163" spans="2:11">
      <c r="B163" s="171">
        <v>3225</v>
      </c>
      <c r="C163" s="171"/>
      <c r="D163" s="171"/>
      <c r="E163" s="54" t="s">
        <v>215</v>
      </c>
      <c r="F163" s="74">
        <v>1352.58</v>
      </c>
      <c r="G163" s="74">
        <v>3318</v>
      </c>
      <c r="H163" s="61">
        <f t="shared" si="76"/>
        <v>3318</v>
      </c>
      <c r="I163" s="61">
        <v>692.58</v>
      </c>
      <c r="J163" s="61">
        <f t="shared" si="64"/>
        <v>20.87341772151899</v>
      </c>
      <c r="K163" s="61">
        <f t="shared" si="65"/>
        <v>51.20436499134987</v>
      </c>
    </row>
    <row r="164" spans="2:11">
      <c r="B164" s="171">
        <v>3226</v>
      </c>
      <c r="C164" s="171"/>
      <c r="D164" s="171"/>
      <c r="E164" s="54" t="s">
        <v>266</v>
      </c>
      <c r="F164" s="74">
        <v>729.98</v>
      </c>
      <c r="G164" s="74">
        <v>796</v>
      </c>
      <c r="H164" s="61">
        <f t="shared" si="76"/>
        <v>796</v>
      </c>
      <c r="I164" s="61">
        <v>0</v>
      </c>
      <c r="J164" s="61">
        <f t="shared" si="64"/>
        <v>0</v>
      </c>
      <c r="K164" s="61">
        <f t="shared" si="65"/>
        <v>0</v>
      </c>
    </row>
    <row r="165" spans="2:11">
      <c r="B165" s="168">
        <v>323</v>
      </c>
      <c r="C165" s="169"/>
      <c r="D165" s="170"/>
      <c r="E165" s="54" t="s">
        <v>173</v>
      </c>
      <c r="F165" s="74">
        <f>SUM(F166:F174)</f>
        <v>66423.260000000009</v>
      </c>
      <c r="G165" s="74">
        <f>SUM(G166:G174)</f>
        <v>147701</v>
      </c>
      <c r="H165" s="74">
        <f t="shared" ref="H165:I165" si="77">SUM(H166:H174)</f>
        <v>147701</v>
      </c>
      <c r="I165" s="74">
        <f t="shared" si="77"/>
        <v>64761.74</v>
      </c>
      <c r="J165" s="61">
        <f t="shared" si="64"/>
        <v>43.846514241609732</v>
      </c>
      <c r="K165" s="61">
        <f t="shared" si="65"/>
        <v>97.498587091329142</v>
      </c>
    </row>
    <row r="166" spans="2:11">
      <c r="B166" s="168">
        <v>3231</v>
      </c>
      <c r="C166" s="169"/>
      <c r="D166" s="170"/>
      <c r="E166" s="59" t="s">
        <v>174</v>
      </c>
      <c r="F166" s="74">
        <v>8538.4</v>
      </c>
      <c r="G166" s="74">
        <v>13272</v>
      </c>
      <c r="H166" s="61">
        <f>G166</f>
        <v>13272</v>
      </c>
      <c r="I166" s="61">
        <v>10783.18</v>
      </c>
      <c r="J166" s="61">
        <f t="shared" si="64"/>
        <v>81.247588908981314</v>
      </c>
      <c r="K166" s="61">
        <f t="shared" si="65"/>
        <v>126.29040569661765</v>
      </c>
    </row>
    <row r="167" spans="2:11">
      <c r="B167" s="168">
        <v>3232</v>
      </c>
      <c r="C167" s="169"/>
      <c r="D167" s="170"/>
      <c r="E167" s="59" t="s">
        <v>175</v>
      </c>
      <c r="F167" s="74">
        <v>6590.77</v>
      </c>
      <c r="G167" s="74">
        <v>39817</v>
      </c>
      <c r="H167" s="61">
        <f t="shared" ref="H167:H174" si="78">G167</f>
        <v>39817</v>
      </c>
      <c r="I167" s="61">
        <v>8487.7199999999993</v>
      </c>
      <c r="J167" s="61">
        <f t="shared" si="64"/>
        <v>21.316824471959212</v>
      </c>
      <c r="K167" s="61">
        <f t="shared" si="65"/>
        <v>128.78191774253992</v>
      </c>
    </row>
    <row r="168" spans="2:11">
      <c r="B168" s="168">
        <v>3233</v>
      </c>
      <c r="C168" s="169"/>
      <c r="D168" s="170"/>
      <c r="E168" s="59" t="s">
        <v>176</v>
      </c>
      <c r="F168" s="74">
        <v>7581.64</v>
      </c>
      <c r="G168" s="74">
        <v>19908</v>
      </c>
      <c r="H168" s="61">
        <f t="shared" si="78"/>
        <v>19908</v>
      </c>
      <c r="I168" s="61">
        <v>5362.99</v>
      </c>
      <c r="J168" s="61">
        <f t="shared" si="64"/>
        <v>26.938868796463733</v>
      </c>
      <c r="K168" s="61">
        <f t="shared" si="65"/>
        <v>70.736542489487746</v>
      </c>
    </row>
    <row r="169" spans="2:11">
      <c r="B169" s="171">
        <v>3234</v>
      </c>
      <c r="C169" s="171"/>
      <c r="D169" s="171"/>
      <c r="E169" s="54" t="s">
        <v>177</v>
      </c>
      <c r="F169" s="74">
        <v>4508.43</v>
      </c>
      <c r="G169" s="74">
        <v>6636</v>
      </c>
      <c r="H169" s="61">
        <f t="shared" si="78"/>
        <v>6636</v>
      </c>
      <c r="I169" s="61">
        <v>3540.22</v>
      </c>
      <c r="J169" s="61">
        <f t="shared" si="64"/>
        <v>53.348704038577452</v>
      </c>
      <c r="K169" s="61">
        <f t="shared" si="65"/>
        <v>78.524453080118789</v>
      </c>
    </row>
    <row r="170" spans="2:11">
      <c r="B170" s="171">
        <v>3235</v>
      </c>
      <c r="C170" s="171"/>
      <c r="D170" s="171"/>
      <c r="E170" s="54" t="s">
        <v>178</v>
      </c>
      <c r="F170" s="74">
        <v>5361.14</v>
      </c>
      <c r="G170" s="74">
        <v>11272</v>
      </c>
      <c r="H170" s="61">
        <f t="shared" si="78"/>
        <v>11272</v>
      </c>
      <c r="I170" s="61">
        <v>4078.81</v>
      </c>
      <c r="J170" s="61">
        <f t="shared" si="64"/>
        <v>36.185326472675655</v>
      </c>
      <c r="K170" s="61">
        <f t="shared" si="65"/>
        <v>76.081020081549809</v>
      </c>
    </row>
    <row r="171" spans="2:11">
      <c r="B171" s="168">
        <v>3236</v>
      </c>
      <c r="C171" s="169"/>
      <c r="D171" s="170"/>
      <c r="E171" s="54" t="s">
        <v>179</v>
      </c>
      <c r="F171" s="74">
        <v>1592.67</v>
      </c>
      <c r="G171" s="74">
        <v>1327</v>
      </c>
      <c r="H171" s="61">
        <f t="shared" si="78"/>
        <v>1327</v>
      </c>
      <c r="I171" s="61">
        <v>159.27000000000001</v>
      </c>
      <c r="J171" s="61">
        <f t="shared" si="64"/>
        <v>12.002260738507914</v>
      </c>
      <c r="K171" s="61">
        <f t="shared" si="65"/>
        <v>10.00018836293771</v>
      </c>
    </row>
    <row r="172" spans="2:11">
      <c r="B172" s="168">
        <v>3237</v>
      </c>
      <c r="C172" s="169"/>
      <c r="D172" s="170"/>
      <c r="E172" s="59" t="s">
        <v>180</v>
      </c>
      <c r="F172" s="74">
        <v>18593.25</v>
      </c>
      <c r="G172" s="74">
        <v>33181</v>
      </c>
      <c r="H172" s="61">
        <f t="shared" si="78"/>
        <v>33181</v>
      </c>
      <c r="I172" s="61">
        <v>22611.53</v>
      </c>
      <c r="J172" s="61">
        <f t="shared" si="64"/>
        <v>68.14601729905668</v>
      </c>
      <c r="K172" s="61">
        <f t="shared" si="65"/>
        <v>121.61149879660628</v>
      </c>
    </row>
    <row r="173" spans="2:11">
      <c r="B173" s="168">
        <v>3238</v>
      </c>
      <c r="C173" s="169"/>
      <c r="D173" s="170"/>
      <c r="E173" s="59" t="s">
        <v>181</v>
      </c>
      <c r="F173" s="74">
        <v>1057.6600000000001</v>
      </c>
      <c r="G173" s="74">
        <v>2654</v>
      </c>
      <c r="H173" s="61">
        <f t="shared" si="78"/>
        <v>2654</v>
      </c>
      <c r="I173" s="61">
        <v>1730.96</v>
      </c>
      <c r="J173" s="61">
        <f t="shared" si="64"/>
        <v>65.220798794272795</v>
      </c>
      <c r="K173" s="61">
        <f t="shared" si="65"/>
        <v>163.65939905073463</v>
      </c>
    </row>
    <row r="174" spans="2:11">
      <c r="B174" s="168">
        <v>3239</v>
      </c>
      <c r="C174" s="169"/>
      <c r="D174" s="170"/>
      <c r="E174" s="59" t="s">
        <v>182</v>
      </c>
      <c r="F174" s="74">
        <v>12599.3</v>
      </c>
      <c r="G174" s="74">
        <v>19634</v>
      </c>
      <c r="H174" s="61">
        <f t="shared" si="78"/>
        <v>19634</v>
      </c>
      <c r="I174" s="61">
        <v>8007.06</v>
      </c>
      <c r="J174" s="61">
        <f t="shared" si="64"/>
        <v>40.781603341142919</v>
      </c>
      <c r="K174" s="61">
        <f t="shared" si="65"/>
        <v>63.551625883977692</v>
      </c>
    </row>
    <row r="175" spans="2:11" ht="25">
      <c r="B175" s="171">
        <v>324</v>
      </c>
      <c r="C175" s="171"/>
      <c r="D175" s="171"/>
      <c r="E175" s="54" t="s">
        <v>216</v>
      </c>
      <c r="F175" s="74">
        <f>F176</f>
        <v>652.5</v>
      </c>
      <c r="G175" s="74">
        <f>G176</f>
        <v>1327</v>
      </c>
      <c r="H175" s="74">
        <f t="shared" ref="H175:I175" si="79">H176</f>
        <v>1327</v>
      </c>
      <c r="I175" s="74">
        <f t="shared" si="79"/>
        <v>0</v>
      </c>
      <c r="J175" s="61">
        <f t="shared" si="64"/>
        <v>0</v>
      </c>
      <c r="K175" s="61">
        <f t="shared" si="65"/>
        <v>0</v>
      </c>
    </row>
    <row r="176" spans="2:11" ht="25">
      <c r="B176" s="171">
        <v>3241</v>
      </c>
      <c r="C176" s="171"/>
      <c r="D176" s="171"/>
      <c r="E176" s="54" t="s">
        <v>216</v>
      </c>
      <c r="F176" s="74">
        <v>652.5</v>
      </c>
      <c r="G176" s="74">
        <v>1327</v>
      </c>
      <c r="H176" s="61">
        <f>G176</f>
        <v>1327</v>
      </c>
      <c r="I176" s="61">
        <v>0</v>
      </c>
      <c r="J176" s="61">
        <f t="shared" si="64"/>
        <v>0</v>
      </c>
      <c r="K176" s="61">
        <f t="shared" si="65"/>
        <v>0</v>
      </c>
    </row>
    <row r="177" spans="2:11">
      <c r="B177" s="168">
        <v>329</v>
      </c>
      <c r="C177" s="169"/>
      <c r="D177" s="170"/>
      <c r="E177" s="54" t="s">
        <v>184</v>
      </c>
      <c r="F177" s="74">
        <f>SUM(F178:F182)</f>
        <v>12100.29</v>
      </c>
      <c r="G177" s="74">
        <f>SUM(G178:G182)</f>
        <v>39816</v>
      </c>
      <c r="H177" s="74">
        <f t="shared" ref="H177:I177" si="80">SUM(H178:H182)</f>
        <v>39816</v>
      </c>
      <c r="I177" s="74">
        <f t="shared" si="80"/>
        <v>16298.84</v>
      </c>
      <c r="J177" s="61">
        <f t="shared" si="64"/>
        <v>40.935402853124373</v>
      </c>
      <c r="K177" s="61">
        <f t="shared" si="65"/>
        <v>134.69792872732802</v>
      </c>
    </row>
    <row r="178" spans="2:11">
      <c r="B178" s="168">
        <v>3292</v>
      </c>
      <c r="C178" s="169"/>
      <c r="D178" s="170"/>
      <c r="E178" s="59" t="s">
        <v>185</v>
      </c>
      <c r="F178" s="74">
        <v>2469.0100000000002</v>
      </c>
      <c r="G178" s="74">
        <v>13272</v>
      </c>
      <c r="H178" s="61">
        <f>G178</f>
        <v>13272</v>
      </c>
      <c r="I178" s="61">
        <v>3700.84</v>
      </c>
      <c r="J178" s="61">
        <f t="shared" si="64"/>
        <v>27.884569017480409</v>
      </c>
      <c r="K178" s="61">
        <f t="shared" si="65"/>
        <v>149.89165697992314</v>
      </c>
    </row>
    <row r="179" spans="2:11">
      <c r="B179" s="168">
        <v>3293</v>
      </c>
      <c r="C179" s="169"/>
      <c r="D179" s="170"/>
      <c r="E179" s="59" t="s">
        <v>186</v>
      </c>
      <c r="F179" s="74">
        <v>2473.04</v>
      </c>
      <c r="G179" s="74">
        <v>7963</v>
      </c>
      <c r="H179" s="61">
        <f t="shared" ref="H179:H180" si="81">G179</f>
        <v>7963</v>
      </c>
      <c r="I179" s="61">
        <v>1474.46</v>
      </c>
      <c r="J179" s="61">
        <f t="shared" si="64"/>
        <v>18.516388295868392</v>
      </c>
      <c r="K179" s="61">
        <f t="shared" si="65"/>
        <v>59.621356710768936</v>
      </c>
    </row>
    <row r="180" spans="2:11">
      <c r="B180" s="168">
        <v>3294</v>
      </c>
      <c r="C180" s="169"/>
      <c r="D180" s="170"/>
      <c r="E180" s="59" t="s">
        <v>226</v>
      </c>
      <c r="F180" s="74">
        <v>2462.4</v>
      </c>
      <c r="G180" s="74">
        <v>3318</v>
      </c>
      <c r="H180" s="61">
        <f t="shared" si="81"/>
        <v>3318</v>
      </c>
      <c r="I180" s="61">
        <v>3088.52</v>
      </c>
      <c r="J180" s="61">
        <f t="shared" si="64"/>
        <v>93.083785412899331</v>
      </c>
      <c r="K180" s="61">
        <f t="shared" si="65"/>
        <v>125.42722547108511</v>
      </c>
    </row>
    <row r="181" spans="2:11">
      <c r="B181" s="171">
        <v>3295</v>
      </c>
      <c r="C181" s="171"/>
      <c r="D181" s="171"/>
      <c r="E181" s="54" t="s">
        <v>187</v>
      </c>
      <c r="F181" s="74">
        <v>851.07</v>
      </c>
      <c r="G181" s="74">
        <v>1991</v>
      </c>
      <c r="H181" s="61">
        <f>G181</f>
        <v>1991</v>
      </c>
      <c r="I181" s="61">
        <v>991.52</v>
      </c>
      <c r="J181" s="61">
        <f t="shared" si="64"/>
        <v>49.800100452034151</v>
      </c>
      <c r="K181" s="61">
        <f t="shared" si="65"/>
        <v>116.50275535502365</v>
      </c>
    </row>
    <row r="182" spans="2:11">
      <c r="B182" s="171">
        <v>3299</v>
      </c>
      <c r="C182" s="171"/>
      <c r="D182" s="171"/>
      <c r="E182" s="54" t="s">
        <v>184</v>
      </c>
      <c r="F182" s="74">
        <v>3844.77</v>
      </c>
      <c r="G182" s="74">
        <v>13272</v>
      </c>
      <c r="H182" s="61">
        <f>G182</f>
        <v>13272</v>
      </c>
      <c r="I182" s="61">
        <v>7043.5</v>
      </c>
      <c r="J182" s="61">
        <f t="shared" si="64"/>
        <v>53.070373719107899</v>
      </c>
      <c r="K182" s="61">
        <f t="shared" si="65"/>
        <v>183.19691424974707</v>
      </c>
    </row>
    <row r="183" spans="2:11">
      <c r="B183" s="168">
        <v>34</v>
      </c>
      <c r="C183" s="169"/>
      <c r="D183" s="170"/>
      <c r="E183" s="54" t="s">
        <v>188</v>
      </c>
      <c r="F183" s="74">
        <f>F184</f>
        <v>1425.4</v>
      </c>
      <c r="G183" s="74">
        <f>G184</f>
        <v>1062</v>
      </c>
      <c r="H183" s="74">
        <f t="shared" ref="H183:I183" si="82">H184</f>
        <v>1062</v>
      </c>
      <c r="I183" s="74">
        <f t="shared" si="82"/>
        <v>571.03000000000009</v>
      </c>
      <c r="J183" s="61">
        <f t="shared" si="64"/>
        <v>53.769303201506602</v>
      </c>
      <c r="K183" s="61">
        <f t="shared" si="65"/>
        <v>40.061035498807357</v>
      </c>
    </row>
    <row r="184" spans="2:11">
      <c r="B184" s="168">
        <v>343</v>
      </c>
      <c r="C184" s="169"/>
      <c r="D184" s="170"/>
      <c r="E184" s="59" t="s">
        <v>189</v>
      </c>
      <c r="F184" s="74">
        <f>F185+F186+F187</f>
        <v>1425.4</v>
      </c>
      <c r="G184" s="74">
        <f>G185+G186+G187</f>
        <v>1062</v>
      </c>
      <c r="H184" s="74">
        <f t="shared" ref="H184:I184" si="83">H185+H186+H187</f>
        <v>1062</v>
      </c>
      <c r="I184" s="74">
        <f t="shared" si="83"/>
        <v>571.03000000000009</v>
      </c>
      <c r="J184" s="61">
        <f t="shared" si="64"/>
        <v>53.769303201506602</v>
      </c>
      <c r="K184" s="61">
        <f t="shared" si="65"/>
        <v>40.061035498807357</v>
      </c>
    </row>
    <row r="185" spans="2:11">
      <c r="B185" s="168">
        <v>3431</v>
      </c>
      <c r="C185" s="169"/>
      <c r="D185" s="170"/>
      <c r="E185" s="59" t="s">
        <v>190</v>
      </c>
      <c r="F185" s="74">
        <v>965.91</v>
      </c>
      <c r="G185" s="74">
        <v>1062</v>
      </c>
      <c r="H185" s="61">
        <f>G185</f>
        <v>1062</v>
      </c>
      <c r="I185" s="61">
        <v>301.17</v>
      </c>
      <c r="J185" s="61">
        <f t="shared" si="64"/>
        <v>28.358757062146893</v>
      </c>
      <c r="K185" s="61">
        <f t="shared" si="65"/>
        <v>31.179923595366034</v>
      </c>
    </row>
    <row r="186" spans="2:11" ht="25">
      <c r="B186" s="168">
        <v>3432</v>
      </c>
      <c r="C186" s="169"/>
      <c r="D186" s="170"/>
      <c r="E186" s="59" t="s">
        <v>191</v>
      </c>
      <c r="F186" s="74">
        <v>454.59</v>
      </c>
      <c r="G186" s="74">
        <v>0</v>
      </c>
      <c r="H186" s="61">
        <f>G186</f>
        <v>0</v>
      </c>
      <c r="I186" s="61">
        <v>244.9</v>
      </c>
      <c r="J186" s="61" t="e">
        <f t="shared" si="64"/>
        <v>#DIV/0!</v>
      </c>
      <c r="K186" s="61">
        <f t="shared" si="65"/>
        <v>53.872720473393606</v>
      </c>
    </row>
    <row r="187" spans="2:11">
      <c r="B187" s="168">
        <v>3433</v>
      </c>
      <c r="C187" s="169"/>
      <c r="D187" s="170"/>
      <c r="E187" s="59" t="s">
        <v>192</v>
      </c>
      <c r="F187" s="74">
        <v>4.9000000000000004</v>
      </c>
      <c r="G187" s="74">
        <v>0</v>
      </c>
      <c r="H187" s="61">
        <f>G187</f>
        <v>0</v>
      </c>
      <c r="I187" s="61">
        <v>24.96</v>
      </c>
      <c r="J187" s="61" t="e">
        <f t="shared" si="64"/>
        <v>#DIV/0!</v>
      </c>
      <c r="K187" s="61">
        <f t="shared" si="65"/>
        <v>509.38775510204079</v>
      </c>
    </row>
    <row r="188" spans="2:11" ht="25">
      <c r="B188" s="168">
        <v>36</v>
      </c>
      <c r="C188" s="169"/>
      <c r="D188" s="170"/>
      <c r="E188" s="59" t="s">
        <v>193</v>
      </c>
      <c r="F188" s="74">
        <f>F189</f>
        <v>4803.63</v>
      </c>
      <c r="G188" s="74">
        <f>G189</f>
        <v>11500</v>
      </c>
      <c r="H188" s="74">
        <f t="shared" ref="H188:I188" si="84">H189</f>
        <v>11500</v>
      </c>
      <c r="I188" s="74">
        <f t="shared" si="84"/>
        <v>7053</v>
      </c>
      <c r="J188" s="61">
        <f t="shared" si="64"/>
        <v>61.330434782608698</v>
      </c>
      <c r="K188" s="61">
        <f t="shared" si="65"/>
        <v>146.82646248774364</v>
      </c>
    </row>
    <row r="189" spans="2:11" ht="25">
      <c r="B189" s="168">
        <v>369</v>
      </c>
      <c r="C189" s="169"/>
      <c r="D189" s="170"/>
      <c r="E189" s="59" t="s">
        <v>227</v>
      </c>
      <c r="F189" s="74">
        <f>F190</f>
        <v>4803.63</v>
      </c>
      <c r="G189" s="74">
        <f>G190</f>
        <v>11500</v>
      </c>
      <c r="H189" s="74">
        <f t="shared" ref="H189:I189" si="85">H190</f>
        <v>11500</v>
      </c>
      <c r="I189" s="74">
        <f t="shared" si="85"/>
        <v>7053</v>
      </c>
      <c r="J189" s="61">
        <f t="shared" si="64"/>
        <v>61.330434782608698</v>
      </c>
      <c r="K189" s="61">
        <f t="shared" si="65"/>
        <v>146.82646248774364</v>
      </c>
    </row>
    <row r="190" spans="2:11" ht="25">
      <c r="B190" s="168">
        <v>3691</v>
      </c>
      <c r="C190" s="169"/>
      <c r="D190" s="170"/>
      <c r="E190" s="59" t="s">
        <v>93</v>
      </c>
      <c r="F190" s="74">
        <v>4803.63</v>
      </c>
      <c r="G190" s="74">
        <v>11500</v>
      </c>
      <c r="H190" s="61">
        <f>G190</f>
        <v>11500</v>
      </c>
      <c r="I190" s="61">
        <v>7053</v>
      </c>
      <c r="J190" s="61">
        <f t="shared" si="64"/>
        <v>61.330434782608698</v>
      </c>
      <c r="K190" s="61">
        <f t="shared" si="65"/>
        <v>146.82646248774364</v>
      </c>
    </row>
    <row r="191" spans="2:11">
      <c r="B191" s="171">
        <v>4</v>
      </c>
      <c r="C191" s="171"/>
      <c r="D191" s="171"/>
      <c r="E191" s="54" t="s">
        <v>6</v>
      </c>
      <c r="F191" s="74">
        <f>F192+F195</f>
        <v>7699.13</v>
      </c>
      <c r="G191" s="74">
        <f>G192+G195</f>
        <v>23308</v>
      </c>
      <c r="H191" s="74">
        <f t="shared" ref="H191:I191" si="86">H192+H195</f>
        <v>23308</v>
      </c>
      <c r="I191" s="74">
        <f t="shared" si="86"/>
        <v>27950.01</v>
      </c>
      <c r="J191" s="61">
        <f t="shared" si="64"/>
        <v>119.91595160459927</v>
      </c>
      <c r="K191" s="61">
        <f t="shared" si="65"/>
        <v>363.02816032460805</v>
      </c>
    </row>
    <row r="192" spans="2:11" ht="25">
      <c r="B192" s="171">
        <v>41</v>
      </c>
      <c r="C192" s="171"/>
      <c r="D192" s="171"/>
      <c r="E192" s="54" t="s">
        <v>270</v>
      </c>
      <c r="F192" s="74">
        <f>F193</f>
        <v>0</v>
      </c>
      <c r="G192" s="74">
        <f>G193</f>
        <v>0</v>
      </c>
      <c r="H192" s="74">
        <f t="shared" ref="H192:I192" si="87">H193</f>
        <v>0</v>
      </c>
      <c r="I192" s="74">
        <f t="shared" si="87"/>
        <v>2000</v>
      </c>
      <c r="J192" s="61" t="e">
        <f t="shared" si="64"/>
        <v>#DIV/0!</v>
      </c>
      <c r="K192" s="61" t="e">
        <f t="shared" si="65"/>
        <v>#DIV/0!</v>
      </c>
    </row>
    <row r="193" spans="2:11">
      <c r="B193" s="168">
        <v>412</v>
      </c>
      <c r="C193" s="169"/>
      <c r="D193" s="170"/>
      <c r="E193" s="54" t="s">
        <v>246</v>
      </c>
      <c r="F193" s="74">
        <f>F194</f>
        <v>0</v>
      </c>
      <c r="G193" s="74">
        <f>G194</f>
        <v>0</v>
      </c>
      <c r="H193" s="74">
        <f t="shared" ref="H193:I193" si="88">H194</f>
        <v>0</v>
      </c>
      <c r="I193" s="74">
        <f t="shared" si="88"/>
        <v>2000</v>
      </c>
      <c r="J193" s="61" t="e">
        <f t="shared" si="64"/>
        <v>#DIV/0!</v>
      </c>
      <c r="K193" s="61" t="e">
        <f t="shared" si="65"/>
        <v>#DIV/0!</v>
      </c>
    </row>
    <row r="194" spans="2:11">
      <c r="B194" s="168">
        <v>4123</v>
      </c>
      <c r="C194" s="169"/>
      <c r="D194" s="170"/>
      <c r="E194" s="59" t="s">
        <v>196</v>
      </c>
      <c r="F194" s="74">
        <v>0</v>
      </c>
      <c r="G194" s="74">
        <v>0</v>
      </c>
      <c r="H194" s="61">
        <f>G194</f>
        <v>0</v>
      </c>
      <c r="I194" s="61">
        <v>2000</v>
      </c>
      <c r="J194" s="61" t="e">
        <f t="shared" si="64"/>
        <v>#DIV/0!</v>
      </c>
      <c r="K194" s="61" t="e">
        <f t="shared" si="65"/>
        <v>#DIV/0!</v>
      </c>
    </row>
    <row r="195" spans="2:11" ht="25">
      <c r="B195" s="168">
        <v>42</v>
      </c>
      <c r="C195" s="169"/>
      <c r="D195" s="170"/>
      <c r="E195" s="59" t="s">
        <v>268</v>
      </c>
      <c r="F195" s="74">
        <f>F196+F198+F200</f>
        <v>7699.13</v>
      </c>
      <c r="G195" s="74">
        <f>G196+G198+G200</f>
        <v>23308</v>
      </c>
      <c r="H195" s="74">
        <f t="shared" ref="H195:I195" si="89">H196+H198+H200</f>
        <v>23308</v>
      </c>
      <c r="I195" s="74">
        <f t="shared" si="89"/>
        <v>25950.01</v>
      </c>
      <c r="J195" s="61">
        <f t="shared" si="64"/>
        <v>111.33520679594989</v>
      </c>
      <c r="K195" s="61">
        <f t="shared" si="65"/>
        <v>337.0511992913485</v>
      </c>
    </row>
    <row r="196" spans="2:11">
      <c r="B196" s="168">
        <v>422</v>
      </c>
      <c r="C196" s="169"/>
      <c r="D196" s="170"/>
      <c r="E196" s="59" t="s">
        <v>198</v>
      </c>
      <c r="F196" s="74">
        <f>F197</f>
        <v>5969.64</v>
      </c>
      <c r="G196" s="74">
        <f>G197</f>
        <v>19908</v>
      </c>
      <c r="H196" s="74">
        <f t="shared" ref="H196:I196" si="90">H197</f>
        <v>19908</v>
      </c>
      <c r="I196" s="74">
        <f t="shared" si="90"/>
        <v>23370.14</v>
      </c>
      <c r="J196" s="61">
        <f t="shared" si="64"/>
        <v>117.3906972071529</v>
      </c>
      <c r="K196" s="61">
        <f t="shared" si="65"/>
        <v>391.48323852024578</v>
      </c>
    </row>
    <row r="197" spans="2:11">
      <c r="B197" s="171">
        <v>4221</v>
      </c>
      <c r="C197" s="171"/>
      <c r="D197" s="171"/>
      <c r="E197" s="54" t="s">
        <v>104</v>
      </c>
      <c r="F197" s="74">
        <v>5969.64</v>
      </c>
      <c r="G197" s="74">
        <v>19908</v>
      </c>
      <c r="H197" s="61">
        <f>G197</f>
        <v>19908</v>
      </c>
      <c r="I197" s="61">
        <v>23370.14</v>
      </c>
      <c r="J197" s="61">
        <f t="shared" si="64"/>
        <v>117.3906972071529</v>
      </c>
      <c r="K197" s="61">
        <f t="shared" si="65"/>
        <v>391.48323852024578</v>
      </c>
    </row>
    <row r="198" spans="2:11" ht="25">
      <c r="B198" s="168">
        <v>424</v>
      </c>
      <c r="C198" s="169"/>
      <c r="D198" s="170"/>
      <c r="E198" s="59" t="s">
        <v>275</v>
      </c>
      <c r="F198" s="74">
        <f>F199</f>
        <v>1729.49</v>
      </c>
      <c r="G198" s="74">
        <f>G199</f>
        <v>3400</v>
      </c>
      <c r="H198" s="74">
        <f t="shared" ref="H198:I198" si="91">H199</f>
        <v>3400</v>
      </c>
      <c r="I198" s="74">
        <f t="shared" si="91"/>
        <v>1829.87</v>
      </c>
      <c r="J198" s="61">
        <f t="shared" si="64"/>
        <v>53.819705882352942</v>
      </c>
      <c r="K198" s="61">
        <f t="shared" si="65"/>
        <v>105.80402315133361</v>
      </c>
    </row>
    <row r="199" spans="2:11">
      <c r="B199" s="168">
        <v>4241</v>
      </c>
      <c r="C199" s="169"/>
      <c r="D199" s="170"/>
      <c r="E199" s="59" t="s">
        <v>247</v>
      </c>
      <c r="F199" s="74">
        <v>1729.49</v>
      </c>
      <c r="G199" s="74">
        <v>3400</v>
      </c>
      <c r="H199" s="61">
        <f>G199</f>
        <v>3400</v>
      </c>
      <c r="I199" s="61">
        <v>1829.87</v>
      </c>
      <c r="J199" s="61">
        <f t="shared" si="64"/>
        <v>53.819705882352942</v>
      </c>
      <c r="K199" s="61">
        <f t="shared" si="65"/>
        <v>105.80402315133361</v>
      </c>
    </row>
    <row r="200" spans="2:11">
      <c r="B200" s="168">
        <v>426</v>
      </c>
      <c r="C200" s="169"/>
      <c r="D200" s="170"/>
      <c r="E200" s="59" t="s">
        <v>202</v>
      </c>
      <c r="F200" s="74">
        <f>F201</f>
        <v>0</v>
      </c>
      <c r="G200" s="74">
        <f>G201</f>
        <v>0</v>
      </c>
      <c r="H200" s="74">
        <f t="shared" ref="H200:I200" si="92">H201</f>
        <v>0</v>
      </c>
      <c r="I200" s="74">
        <f t="shared" si="92"/>
        <v>750</v>
      </c>
      <c r="J200" s="61" t="e">
        <f t="shared" si="64"/>
        <v>#DIV/0!</v>
      </c>
      <c r="K200" s="61" t="e">
        <f t="shared" si="65"/>
        <v>#DIV/0!</v>
      </c>
    </row>
    <row r="201" spans="2:11">
      <c r="B201" s="171">
        <v>426</v>
      </c>
      <c r="C201" s="171"/>
      <c r="D201" s="171"/>
      <c r="E201" s="54" t="s">
        <v>203</v>
      </c>
      <c r="F201" s="74">
        <v>0</v>
      </c>
      <c r="G201" s="74">
        <v>0</v>
      </c>
      <c r="H201" s="61">
        <f>G201</f>
        <v>0</v>
      </c>
      <c r="I201" s="61">
        <v>750</v>
      </c>
      <c r="J201" s="61" t="e">
        <f t="shared" si="64"/>
        <v>#DIV/0!</v>
      </c>
      <c r="K201" s="61" t="e">
        <f t="shared" si="65"/>
        <v>#DIV/0!</v>
      </c>
    </row>
    <row r="202" spans="2:11" ht="14.5" customHeight="1">
      <c r="B202" s="171" t="s">
        <v>237</v>
      </c>
      <c r="C202" s="171"/>
      <c r="D202" s="171"/>
      <c r="E202" s="54" t="s">
        <v>207</v>
      </c>
      <c r="F202" s="74"/>
      <c r="G202" s="74"/>
      <c r="H202" s="61"/>
      <c r="I202" s="61"/>
      <c r="J202" s="61" t="e">
        <f t="shared" si="64"/>
        <v>#DIV/0!</v>
      </c>
      <c r="K202" s="61" t="e">
        <f t="shared" si="65"/>
        <v>#DIV/0!</v>
      </c>
    </row>
    <row r="203" spans="2:11" ht="14.5" customHeight="1">
      <c r="B203" s="168" t="s">
        <v>231</v>
      </c>
      <c r="C203" s="169"/>
      <c r="D203" s="170"/>
      <c r="E203" s="54" t="s">
        <v>232</v>
      </c>
      <c r="F203" s="74"/>
      <c r="G203" s="74"/>
      <c r="H203" s="61"/>
      <c r="I203" s="61"/>
      <c r="J203" s="61" t="e">
        <f t="shared" si="64"/>
        <v>#DIV/0!</v>
      </c>
      <c r="K203" s="61" t="e">
        <f t="shared" si="65"/>
        <v>#DIV/0!</v>
      </c>
    </row>
    <row r="204" spans="2:11">
      <c r="B204" s="168">
        <v>51</v>
      </c>
      <c r="C204" s="169"/>
      <c r="D204" s="170"/>
      <c r="E204" s="54" t="s">
        <v>233</v>
      </c>
      <c r="F204" s="74">
        <f>F205+F227</f>
        <v>31102.32</v>
      </c>
      <c r="G204" s="74">
        <f>G205+G227</f>
        <v>41457</v>
      </c>
      <c r="H204" s="74">
        <f t="shared" ref="H204:I204" si="93">H205+H227</f>
        <v>41457</v>
      </c>
      <c r="I204" s="74">
        <f t="shared" si="93"/>
        <v>20929.099999999999</v>
      </c>
      <c r="J204" s="61">
        <f t="shared" si="64"/>
        <v>50.483874858286896</v>
      </c>
      <c r="K204" s="61">
        <f t="shared" si="65"/>
        <v>67.291121691243603</v>
      </c>
    </row>
    <row r="205" spans="2:11">
      <c r="B205" s="168">
        <v>3</v>
      </c>
      <c r="C205" s="169"/>
      <c r="D205" s="170"/>
      <c r="E205" s="59" t="s">
        <v>4</v>
      </c>
      <c r="F205" s="74">
        <f>F206+F213</f>
        <v>31102.32</v>
      </c>
      <c r="G205" s="74">
        <f>G206+G213</f>
        <v>35134</v>
      </c>
      <c r="H205" s="74">
        <f t="shared" ref="H205:I205" si="94">H206+H213</f>
        <v>35134</v>
      </c>
      <c r="I205" s="74">
        <f t="shared" si="94"/>
        <v>20929.099999999999</v>
      </c>
      <c r="J205" s="61">
        <f t="shared" ref="J205:J270" si="95">I205/H205*100</f>
        <v>59.569363010189555</v>
      </c>
      <c r="K205" s="61">
        <f t="shared" ref="K205:K270" si="96">I205/F205*100</f>
        <v>67.291121691243603</v>
      </c>
    </row>
    <row r="206" spans="2:11">
      <c r="B206" s="168">
        <v>31</v>
      </c>
      <c r="C206" s="169"/>
      <c r="D206" s="170"/>
      <c r="E206" s="59" t="s">
        <v>5</v>
      </c>
      <c r="F206" s="74">
        <f>F207+F209+F211</f>
        <v>22409.26</v>
      </c>
      <c r="G206" s="74">
        <f>G207+G209+G211</f>
        <v>26795</v>
      </c>
      <c r="H206" s="74">
        <f>H207+H209+H211</f>
        <v>26795</v>
      </c>
      <c r="I206" s="74">
        <f>I207+I209+I211</f>
        <v>14834.63</v>
      </c>
      <c r="J206" s="61">
        <f t="shared" si="95"/>
        <v>55.363426012315728</v>
      </c>
      <c r="K206" s="61">
        <f t="shared" si="96"/>
        <v>66.19866073221516</v>
      </c>
    </row>
    <row r="207" spans="2:11">
      <c r="B207" s="168">
        <v>311</v>
      </c>
      <c r="C207" s="169"/>
      <c r="D207" s="170"/>
      <c r="E207" s="59" t="s">
        <v>36</v>
      </c>
      <c r="F207" s="74">
        <f>F208</f>
        <v>18779.73</v>
      </c>
      <c r="G207" s="74">
        <f>G208</f>
        <v>22272</v>
      </c>
      <c r="H207" s="74">
        <f t="shared" ref="H207:I207" si="97">H208</f>
        <v>22272</v>
      </c>
      <c r="I207" s="74">
        <f t="shared" si="97"/>
        <v>12334.83</v>
      </c>
      <c r="J207" s="61">
        <f t="shared" si="95"/>
        <v>55.382677801724135</v>
      </c>
      <c r="K207" s="61">
        <f t="shared" si="96"/>
        <v>65.681615230889904</v>
      </c>
    </row>
    <row r="208" spans="2:11">
      <c r="B208" s="171">
        <v>3111</v>
      </c>
      <c r="C208" s="171"/>
      <c r="D208" s="171"/>
      <c r="E208" s="54" t="s">
        <v>37</v>
      </c>
      <c r="F208" s="74">
        <v>18779.73</v>
      </c>
      <c r="G208" s="74">
        <v>22272</v>
      </c>
      <c r="H208" s="61">
        <f>G208</f>
        <v>22272</v>
      </c>
      <c r="I208" s="61">
        <v>12334.83</v>
      </c>
      <c r="J208" s="61">
        <f t="shared" si="95"/>
        <v>55.382677801724135</v>
      </c>
      <c r="K208" s="61">
        <f t="shared" si="96"/>
        <v>65.681615230889904</v>
      </c>
    </row>
    <row r="209" spans="2:11">
      <c r="B209" s="172">
        <v>312</v>
      </c>
      <c r="C209" s="173"/>
      <c r="D209" s="174"/>
      <c r="E209" s="54" t="s">
        <v>161</v>
      </c>
      <c r="F209" s="74">
        <f>F210</f>
        <v>530.89</v>
      </c>
      <c r="G209" s="74">
        <f>G210</f>
        <v>398</v>
      </c>
      <c r="H209" s="74">
        <f t="shared" ref="H209:I209" si="98">H210</f>
        <v>398</v>
      </c>
      <c r="I209" s="74">
        <f t="shared" si="98"/>
        <v>464.56</v>
      </c>
      <c r="J209" s="61">
        <f t="shared" si="95"/>
        <v>116.72361809045226</v>
      </c>
      <c r="K209" s="61">
        <f t="shared" si="96"/>
        <v>87.505886341803389</v>
      </c>
    </row>
    <row r="210" spans="2:11">
      <c r="B210" s="172">
        <v>3121</v>
      </c>
      <c r="C210" s="173"/>
      <c r="D210" s="174"/>
      <c r="E210" s="54" t="s">
        <v>161</v>
      </c>
      <c r="F210" s="74">
        <v>530.89</v>
      </c>
      <c r="G210" s="74">
        <v>398</v>
      </c>
      <c r="H210" s="61">
        <f>G210</f>
        <v>398</v>
      </c>
      <c r="I210" s="61">
        <v>464.56</v>
      </c>
      <c r="J210" s="61">
        <f t="shared" si="95"/>
        <v>116.72361809045226</v>
      </c>
      <c r="K210" s="61">
        <f t="shared" si="96"/>
        <v>87.505886341803389</v>
      </c>
    </row>
    <row r="211" spans="2:11">
      <c r="B211" s="171">
        <v>313</v>
      </c>
      <c r="C211" s="171"/>
      <c r="D211" s="171"/>
      <c r="E211" s="54" t="s">
        <v>162</v>
      </c>
      <c r="F211" s="74">
        <f>F212</f>
        <v>3098.64</v>
      </c>
      <c r="G211" s="74">
        <f>G212</f>
        <v>4125</v>
      </c>
      <c r="H211" s="74">
        <f t="shared" ref="H211:I211" si="99">H212</f>
        <v>4125</v>
      </c>
      <c r="I211" s="74">
        <f t="shared" si="99"/>
        <v>2035.24</v>
      </c>
      <c r="J211" s="61">
        <f t="shared" si="95"/>
        <v>49.339151515151514</v>
      </c>
      <c r="K211" s="61">
        <f t="shared" si="96"/>
        <v>65.681718431311808</v>
      </c>
    </row>
    <row r="212" spans="2:11">
      <c r="B212" s="168">
        <v>3132</v>
      </c>
      <c r="C212" s="169"/>
      <c r="D212" s="170"/>
      <c r="E212" s="54" t="s">
        <v>163</v>
      </c>
      <c r="F212" s="74">
        <v>3098.64</v>
      </c>
      <c r="G212" s="74">
        <v>4125</v>
      </c>
      <c r="H212" s="61">
        <f>G212</f>
        <v>4125</v>
      </c>
      <c r="I212" s="61">
        <v>2035.24</v>
      </c>
      <c r="J212" s="61">
        <f t="shared" si="95"/>
        <v>49.339151515151514</v>
      </c>
      <c r="K212" s="61">
        <f t="shared" si="96"/>
        <v>65.681718431311808</v>
      </c>
    </row>
    <row r="213" spans="2:11">
      <c r="B213" s="168">
        <v>32</v>
      </c>
      <c r="C213" s="169"/>
      <c r="D213" s="170"/>
      <c r="E213" s="59" t="s">
        <v>13</v>
      </c>
      <c r="F213" s="74">
        <f>F214+F216+F219+F222+F224</f>
        <v>8693.0600000000013</v>
      </c>
      <c r="G213" s="74">
        <f>G214+G216+G219+G222+G224</f>
        <v>8339</v>
      </c>
      <c r="H213" s="74">
        <f t="shared" ref="H213:I213" si="100">H214+H216+H219+H222+H224</f>
        <v>8339</v>
      </c>
      <c r="I213" s="74">
        <f t="shared" si="100"/>
        <v>6094.4699999999993</v>
      </c>
      <c r="J213" s="61">
        <f t="shared" si="95"/>
        <v>73.083942918815197</v>
      </c>
      <c r="K213" s="61">
        <f t="shared" si="96"/>
        <v>70.107303987318602</v>
      </c>
    </row>
    <row r="214" spans="2:11">
      <c r="B214" s="168">
        <v>321</v>
      </c>
      <c r="C214" s="169"/>
      <c r="D214" s="170"/>
      <c r="E214" s="59" t="s">
        <v>264</v>
      </c>
      <c r="F214" s="74">
        <v>2986.21</v>
      </c>
      <c r="G214" s="74">
        <f>G215</f>
        <v>3250</v>
      </c>
      <c r="H214" s="74">
        <f t="shared" ref="H214:I214" si="101">H215</f>
        <v>3250</v>
      </c>
      <c r="I214" s="74">
        <f t="shared" si="101"/>
        <v>2667.98</v>
      </c>
      <c r="J214" s="61">
        <f t="shared" si="95"/>
        <v>82.091692307692313</v>
      </c>
      <c r="K214" s="61">
        <f t="shared" si="96"/>
        <v>89.343348257490263</v>
      </c>
    </row>
    <row r="215" spans="2:11">
      <c r="B215" s="171">
        <v>3211</v>
      </c>
      <c r="C215" s="171"/>
      <c r="D215" s="171"/>
      <c r="E215" s="54" t="s">
        <v>39</v>
      </c>
      <c r="F215" s="74">
        <v>2986.12</v>
      </c>
      <c r="G215" s="74">
        <v>3250</v>
      </c>
      <c r="H215" s="61">
        <f>G215</f>
        <v>3250</v>
      </c>
      <c r="I215" s="61">
        <v>2667.98</v>
      </c>
      <c r="J215" s="61">
        <f t="shared" si="95"/>
        <v>82.091692307692313</v>
      </c>
      <c r="K215" s="61">
        <f t="shared" si="96"/>
        <v>89.346041016436047</v>
      </c>
    </row>
    <row r="216" spans="2:11">
      <c r="B216" s="168">
        <v>322</v>
      </c>
      <c r="C216" s="169"/>
      <c r="D216" s="170"/>
      <c r="E216" s="54" t="s">
        <v>168</v>
      </c>
      <c r="F216" s="74">
        <f>SUM(F217:F218)</f>
        <v>0</v>
      </c>
      <c r="G216" s="74">
        <f>SUM(G217:G218)</f>
        <v>2654</v>
      </c>
      <c r="H216" s="74">
        <f t="shared" ref="H216:I216" si="102">SUM(H217:H218)</f>
        <v>2654</v>
      </c>
      <c r="I216" s="74">
        <f t="shared" si="102"/>
        <v>1181.0999999999999</v>
      </c>
      <c r="J216" s="61">
        <f t="shared" si="95"/>
        <v>44.502637528259228</v>
      </c>
      <c r="K216" s="61" t="e">
        <f t="shared" si="96"/>
        <v>#DIV/0!</v>
      </c>
    </row>
    <row r="217" spans="2:11">
      <c r="B217" s="168">
        <v>3221</v>
      </c>
      <c r="C217" s="169"/>
      <c r="D217" s="170"/>
      <c r="E217" s="59" t="s">
        <v>169</v>
      </c>
      <c r="F217" s="74">
        <v>0</v>
      </c>
      <c r="G217" s="74">
        <v>0</v>
      </c>
      <c r="H217" s="61">
        <f>G217</f>
        <v>0</v>
      </c>
      <c r="I217" s="61">
        <v>1181.0999999999999</v>
      </c>
      <c r="J217" s="61" t="e">
        <f t="shared" si="95"/>
        <v>#DIV/0!</v>
      </c>
      <c r="K217" s="61" t="e">
        <f t="shared" si="96"/>
        <v>#DIV/0!</v>
      </c>
    </row>
    <row r="218" spans="2:11">
      <c r="B218" s="168">
        <v>3222</v>
      </c>
      <c r="C218" s="169"/>
      <c r="D218" s="170"/>
      <c r="E218" s="59" t="s">
        <v>276</v>
      </c>
      <c r="F218" s="74">
        <v>0</v>
      </c>
      <c r="G218" s="74">
        <v>2654</v>
      </c>
      <c r="H218" s="61">
        <f>G218</f>
        <v>2654</v>
      </c>
      <c r="I218" s="61">
        <v>0</v>
      </c>
      <c r="J218" s="61">
        <f t="shared" si="95"/>
        <v>0</v>
      </c>
      <c r="K218" s="61" t="e">
        <f t="shared" si="96"/>
        <v>#DIV/0!</v>
      </c>
    </row>
    <row r="219" spans="2:11">
      <c r="B219" s="168">
        <v>323</v>
      </c>
      <c r="C219" s="169"/>
      <c r="D219" s="170"/>
      <c r="E219" s="54" t="s">
        <v>173</v>
      </c>
      <c r="F219" s="74">
        <f>F220+F221</f>
        <v>3437.32</v>
      </c>
      <c r="G219" s="74">
        <f>G220+G221</f>
        <v>2400</v>
      </c>
      <c r="H219" s="74">
        <f t="shared" ref="H219:I219" si="103">H220+H221</f>
        <v>2400</v>
      </c>
      <c r="I219" s="74">
        <f t="shared" si="103"/>
        <v>9.6</v>
      </c>
      <c r="J219" s="61">
        <f t="shared" si="95"/>
        <v>0.4</v>
      </c>
      <c r="K219" s="61">
        <f t="shared" si="96"/>
        <v>0.2792873517740565</v>
      </c>
    </row>
    <row r="220" spans="2:11">
      <c r="B220" s="168">
        <v>3233</v>
      </c>
      <c r="C220" s="169"/>
      <c r="D220" s="170"/>
      <c r="E220" s="59" t="s">
        <v>176</v>
      </c>
      <c r="F220" s="74">
        <v>3437.32</v>
      </c>
      <c r="G220" s="74">
        <v>2400</v>
      </c>
      <c r="H220" s="61">
        <f>G220</f>
        <v>2400</v>
      </c>
      <c r="I220" s="61">
        <v>0</v>
      </c>
      <c r="J220" s="61">
        <f t="shared" si="95"/>
        <v>0</v>
      </c>
      <c r="K220" s="61">
        <f t="shared" si="96"/>
        <v>0</v>
      </c>
    </row>
    <row r="221" spans="2:11">
      <c r="B221" s="168">
        <v>3239</v>
      </c>
      <c r="C221" s="169"/>
      <c r="D221" s="170"/>
      <c r="E221" s="59" t="s">
        <v>182</v>
      </c>
      <c r="F221" s="74">
        <v>0</v>
      </c>
      <c r="G221" s="74">
        <v>0</v>
      </c>
      <c r="H221" s="61">
        <f>G221</f>
        <v>0</v>
      </c>
      <c r="I221" s="61">
        <v>9.6</v>
      </c>
      <c r="J221" s="61" t="e">
        <f t="shared" si="95"/>
        <v>#DIV/0!</v>
      </c>
      <c r="K221" s="61" t="e">
        <f t="shared" si="96"/>
        <v>#DIV/0!</v>
      </c>
    </row>
    <row r="222" spans="2:11" ht="25">
      <c r="B222" s="171">
        <v>324</v>
      </c>
      <c r="C222" s="171"/>
      <c r="D222" s="171"/>
      <c r="E222" s="54" t="s">
        <v>216</v>
      </c>
      <c r="F222" s="74">
        <f>F223</f>
        <v>0</v>
      </c>
      <c r="G222" s="74">
        <f>G223</f>
        <v>0</v>
      </c>
      <c r="H222" s="74">
        <f t="shared" ref="H222:I222" si="104">H223</f>
        <v>0</v>
      </c>
      <c r="I222" s="74">
        <f t="shared" si="104"/>
        <v>145.55000000000001</v>
      </c>
      <c r="J222" s="61" t="e">
        <f t="shared" si="95"/>
        <v>#DIV/0!</v>
      </c>
      <c r="K222" s="61" t="e">
        <f t="shared" si="96"/>
        <v>#DIV/0!</v>
      </c>
    </row>
    <row r="223" spans="2:11" ht="25">
      <c r="B223" s="171">
        <v>3241</v>
      </c>
      <c r="C223" s="171"/>
      <c r="D223" s="171"/>
      <c r="E223" s="54" t="s">
        <v>216</v>
      </c>
      <c r="F223" s="74">
        <v>0</v>
      </c>
      <c r="G223" s="74">
        <v>0</v>
      </c>
      <c r="H223" s="61">
        <f>G223</f>
        <v>0</v>
      </c>
      <c r="I223" s="61">
        <v>145.55000000000001</v>
      </c>
      <c r="J223" s="61" t="e">
        <f t="shared" si="95"/>
        <v>#DIV/0!</v>
      </c>
      <c r="K223" s="61" t="e">
        <f t="shared" si="96"/>
        <v>#DIV/0!</v>
      </c>
    </row>
    <row r="224" spans="2:11">
      <c r="B224" s="168">
        <v>329</v>
      </c>
      <c r="C224" s="169"/>
      <c r="D224" s="170"/>
      <c r="E224" s="54" t="s">
        <v>184</v>
      </c>
      <c r="F224" s="74">
        <f>SUM(F225:F226)</f>
        <v>2269.5300000000002</v>
      </c>
      <c r="G224" s="74">
        <f>SUM(G225:G226)</f>
        <v>35</v>
      </c>
      <c r="H224" s="74">
        <f t="shared" ref="H224:I224" si="105">SUM(H225:H226)</f>
        <v>35</v>
      </c>
      <c r="I224" s="74">
        <f t="shared" si="105"/>
        <v>2090.2399999999998</v>
      </c>
      <c r="J224" s="61">
        <f t="shared" si="95"/>
        <v>5972.114285714285</v>
      </c>
      <c r="K224" s="61">
        <f t="shared" si="96"/>
        <v>92.100126457900956</v>
      </c>
    </row>
    <row r="225" spans="2:11">
      <c r="B225" s="168">
        <v>3293</v>
      </c>
      <c r="C225" s="169"/>
      <c r="D225" s="170"/>
      <c r="E225" s="59" t="s">
        <v>186</v>
      </c>
      <c r="F225" s="74">
        <v>0</v>
      </c>
      <c r="G225" s="74">
        <v>0</v>
      </c>
      <c r="H225" s="61">
        <f>G225</f>
        <v>0</v>
      </c>
      <c r="I225" s="61">
        <v>678.24</v>
      </c>
      <c r="J225" s="61" t="e">
        <f t="shared" si="95"/>
        <v>#DIV/0!</v>
      </c>
      <c r="K225" s="61" t="e">
        <f t="shared" si="96"/>
        <v>#DIV/0!</v>
      </c>
    </row>
    <row r="226" spans="2:11" ht="16" customHeight="1">
      <c r="B226" s="171">
        <v>3299</v>
      </c>
      <c r="C226" s="171"/>
      <c r="D226" s="171"/>
      <c r="E226" s="54" t="s">
        <v>184</v>
      </c>
      <c r="F226" s="74">
        <v>2269.5300000000002</v>
      </c>
      <c r="G226" s="74">
        <v>35</v>
      </c>
      <c r="H226" s="61">
        <f>G226</f>
        <v>35</v>
      </c>
      <c r="I226" s="61">
        <v>1412</v>
      </c>
      <c r="J226" s="61">
        <f t="shared" si="95"/>
        <v>4034.2857142857142</v>
      </c>
      <c r="K226" s="61">
        <f t="shared" si="96"/>
        <v>62.215524800289046</v>
      </c>
    </row>
    <row r="227" spans="2:11">
      <c r="B227" s="171">
        <v>4</v>
      </c>
      <c r="C227" s="171"/>
      <c r="D227" s="171"/>
      <c r="E227" s="54" t="s">
        <v>6</v>
      </c>
      <c r="F227" s="74">
        <f t="shared" ref="F227:G229" si="106">F228</f>
        <v>0</v>
      </c>
      <c r="G227" s="74">
        <f t="shared" si="106"/>
        <v>6323</v>
      </c>
      <c r="H227" s="74">
        <f t="shared" ref="H227:I227" si="107">H228</f>
        <v>6323</v>
      </c>
      <c r="I227" s="74">
        <f t="shared" si="107"/>
        <v>0</v>
      </c>
      <c r="J227" s="61">
        <f t="shared" si="95"/>
        <v>0</v>
      </c>
      <c r="K227" s="61" t="e">
        <f t="shared" si="96"/>
        <v>#DIV/0!</v>
      </c>
    </row>
    <row r="228" spans="2:11" ht="25">
      <c r="B228" s="168">
        <v>42</v>
      </c>
      <c r="C228" s="169"/>
      <c r="D228" s="170"/>
      <c r="E228" s="59" t="s">
        <v>197</v>
      </c>
      <c r="F228" s="74">
        <f t="shared" si="106"/>
        <v>0</v>
      </c>
      <c r="G228" s="74">
        <f t="shared" si="106"/>
        <v>6323</v>
      </c>
      <c r="H228" s="74">
        <f t="shared" ref="H228:I228" si="108">H229</f>
        <v>6323</v>
      </c>
      <c r="I228" s="74">
        <f t="shared" si="108"/>
        <v>0</v>
      </c>
      <c r="J228" s="61">
        <f t="shared" si="95"/>
        <v>0</v>
      </c>
      <c r="K228" s="61" t="e">
        <f t="shared" si="96"/>
        <v>#DIV/0!</v>
      </c>
    </row>
    <row r="229" spans="2:11">
      <c r="B229" s="168">
        <v>422</v>
      </c>
      <c r="C229" s="169"/>
      <c r="D229" s="170"/>
      <c r="E229" s="59" t="s">
        <v>198</v>
      </c>
      <c r="F229" s="74">
        <f t="shared" si="106"/>
        <v>0</v>
      </c>
      <c r="G229" s="74">
        <f t="shared" si="106"/>
        <v>6323</v>
      </c>
      <c r="H229" s="74">
        <f t="shared" ref="H229:I229" si="109">H230</f>
        <v>6323</v>
      </c>
      <c r="I229" s="74">
        <f t="shared" si="109"/>
        <v>0</v>
      </c>
      <c r="J229" s="61">
        <f t="shared" si="95"/>
        <v>0</v>
      </c>
      <c r="K229" s="61" t="e">
        <f t="shared" si="96"/>
        <v>#DIV/0!</v>
      </c>
    </row>
    <row r="230" spans="2:11">
      <c r="B230" s="171">
        <v>4221</v>
      </c>
      <c r="C230" s="171"/>
      <c r="D230" s="171"/>
      <c r="E230" s="54" t="s">
        <v>104</v>
      </c>
      <c r="F230" s="74">
        <v>0</v>
      </c>
      <c r="G230" s="74">
        <v>6323</v>
      </c>
      <c r="H230" s="61">
        <f>G230</f>
        <v>6323</v>
      </c>
      <c r="I230" s="61">
        <v>0</v>
      </c>
      <c r="J230" s="61">
        <f t="shared" si="95"/>
        <v>0</v>
      </c>
      <c r="K230" s="61" t="e">
        <f t="shared" si="96"/>
        <v>#DIV/0!</v>
      </c>
    </row>
    <row r="231" spans="2:11">
      <c r="B231" s="171" t="s">
        <v>237</v>
      </c>
      <c r="C231" s="171"/>
      <c r="D231" s="171"/>
      <c r="E231" s="54" t="s">
        <v>207</v>
      </c>
      <c r="F231" s="74"/>
      <c r="G231" s="74"/>
      <c r="H231" s="61"/>
      <c r="I231" s="61"/>
      <c r="J231" s="61" t="e">
        <f t="shared" si="95"/>
        <v>#DIV/0!</v>
      </c>
      <c r="K231" s="61" t="e">
        <f t="shared" si="96"/>
        <v>#DIV/0!</v>
      </c>
    </row>
    <row r="232" spans="2:11">
      <c r="B232" s="168" t="s">
        <v>231</v>
      </c>
      <c r="C232" s="169"/>
      <c r="D232" s="170"/>
      <c r="E232" s="54" t="s">
        <v>232</v>
      </c>
      <c r="F232" s="74"/>
      <c r="G232" s="74"/>
      <c r="H232" s="61"/>
      <c r="I232" s="61"/>
      <c r="J232" s="61" t="e">
        <f t="shared" si="95"/>
        <v>#DIV/0!</v>
      </c>
      <c r="K232" s="61" t="e">
        <f t="shared" si="96"/>
        <v>#DIV/0!</v>
      </c>
    </row>
    <row r="233" spans="2:11">
      <c r="B233" s="168">
        <v>52</v>
      </c>
      <c r="C233" s="169"/>
      <c r="D233" s="170"/>
      <c r="E233" s="54" t="s">
        <v>234</v>
      </c>
      <c r="F233" s="74">
        <f>F234+F256</f>
        <v>10274.91</v>
      </c>
      <c r="G233" s="74">
        <f>G234+G256</f>
        <v>62949</v>
      </c>
      <c r="H233" s="74">
        <f t="shared" ref="H233:I233" si="110">H234+H256</f>
        <v>62949</v>
      </c>
      <c r="I233" s="74">
        <f t="shared" si="110"/>
        <v>14796.28</v>
      </c>
      <c r="J233" s="61">
        <f t="shared" si="95"/>
        <v>23.505186738470826</v>
      </c>
      <c r="K233" s="61">
        <f t="shared" si="96"/>
        <v>144.00398640961333</v>
      </c>
    </row>
    <row r="234" spans="2:11">
      <c r="B234" s="168">
        <v>3</v>
      </c>
      <c r="C234" s="169"/>
      <c r="D234" s="170"/>
      <c r="E234" s="59" t="s">
        <v>4</v>
      </c>
      <c r="F234" s="74">
        <f>F235+F242</f>
        <v>10274.91</v>
      </c>
      <c r="G234" s="74">
        <f>G235+G242</f>
        <v>62949</v>
      </c>
      <c r="H234" s="74">
        <f t="shared" ref="H234:I234" si="111">H235+H242</f>
        <v>62949</v>
      </c>
      <c r="I234" s="74">
        <f t="shared" si="111"/>
        <v>14428.400000000001</v>
      </c>
      <c r="J234" s="61">
        <f t="shared" si="95"/>
        <v>22.920777137047455</v>
      </c>
      <c r="K234" s="61">
        <f t="shared" si="96"/>
        <v>140.42361441608736</v>
      </c>
    </row>
    <row r="235" spans="2:11">
      <c r="B235" s="168">
        <v>31</v>
      </c>
      <c r="C235" s="169"/>
      <c r="D235" s="170"/>
      <c r="E235" s="59" t="s">
        <v>5</v>
      </c>
      <c r="F235" s="74">
        <f>F236+F240+F238</f>
        <v>8670.69</v>
      </c>
      <c r="G235" s="74">
        <f t="shared" ref="G235:H235" si="112">G236+G240+G238</f>
        <v>48097</v>
      </c>
      <c r="H235" s="74">
        <f t="shared" si="112"/>
        <v>48097</v>
      </c>
      <c r="I235" s="74">
        <f t="shared" ref="I235" si="113">I236+I240</f>
        <v>4312.05</v>
      </c>
      <c r="J235" s="61">
        <f t="shared" si="95"/>
        <v>8.9653200823336174</v>
      </c>
      <c r="K235" s="61">
        <f t="shared" si="96"/>
        <v>49.731336260436024</v>
      </c>
    </row>
    <row r="236" spans="2:11">
      <c r="B236" s="168">
        <v>311</v>
      </c>
      <c r="C236" s="169"/>
      <c r="D236" s="170"/>
      <c r="E236" s="59" t="s">
        <v>36</v>
      </c>
      <c r="F236" s="74">
        <f>F237</f>
        <v>7271.77</v>
      </c>
      <c r="G236" s="74">
        <f>G237</f>
        <v>41285</v>
      </c>
      <c r="H236" s="74">
        <f t="shared" ref="H236:I236" si="114">H237</f>
        <v>41285</v>
      </c>
      <c r="I236" s="74">
        <f t="shared" si="114"/>
        <v>3701.32</v>
      </c>
      <c r="J236" s="61">
        <f t="shared" si="95"/>
        <v>8.9652900569214005</v>
      </c>
      <c r="K236" s="61">
        <f t="shared" si="96"/>
        <v>50.899849692715804</v>
      </c>
    </row>
    <row r="237" spans="2:11">
      <c r="B237" s="171">
        <v>3111</v>
      </c>
      <c r="C237" s="171"/>
      <c r="D237" s="171"/>
      <c r="E237" s="54" t="s">
        <v>37</v>
      </c>
      <c r="F237" s="74">
        <v>7271.77</v>
      </c>
      <c r="G237" s="74">
        <v>41285</v>
      </c>
      <c r="H237" s="61">
        <f>G237</f>
        <v>41285</v>
      </c>
      <c r="I237" s="61">
        <v>3701.32</v>
      </c>
      <c r="J237" s="61">
        <f t="shared" si="95"/>
        <v>8.9652900569214005</v>
      </c>
      <c r="K237" s="61">
        <f t="shared" si="96"/>
        <v>50.899849692715804</v>
      </c>
    </row>
    <row r="238" spans="2:11">
      <c r="B238" s="171">
        <v>312</v>
      </c>
      <c r="C238" s="171"/>
      <c r="D238" s="171"/>
      <c r="E238" s="54" t="s">
        <v>161</v>
      </c>
      <c r="F238" s="74">
        <f>F239</f>
        <v>199.08</v>
      </c>
      <c r="G238" s="74">
        <f t="shared" ref="G238:H238" si="115">G239</f>
        <v>0</v>
      </c>
      <c r="H238" s="74">
        <f t="shared" si="115"/>
        <v>0</v>
      </c>
      <c r="I238" s="74"/>
      <c r="J238" s="61"/>
      <c r="K238" s="61"/>
    </row>
    <row r="239" spans="2:11">
      <c r="B239" s="171">
        <v>3121</v>
      </c>
      <c r="C239" s="171"/>
      <c r="D239" s="171"/>
      <c r="E239" s="54" t="s">
        <v>161</v>
      </c>
      <c r="F239" s="74">
        <v>199.08</v>
      </c>
      <c r="G239" s="74">
        <v>0</v>
      </c>
      <c r="H239" s="74">
        <v>0</v>
      </c>
      <c r="I239" s="74"/>
      <c r="J239" s="61"/>
      <c r="K239" s="61"/>
    </row>
    <row r="240" spans="2:11">
      <c r="B240" s="171">
        <v>313</v>
      </c>
      <c r="C240" s="171"/>
      <c r="D240" s="171"/>
      <c r="E240" s="54" t="s">
        <v>162</v>
      </c>
      <c r="F240" s="74">
        <f>F241</f>
        <v>1199.8399999999999</v>
      </c>
      <c r="G240" s="74">
        <f>G241</f>
        <v>6812</v>
      </c>
      <c r="H240" s="74">
        <f t="shared" ref="H240:I240" si="116">H241</f>
        <v>6812</v>
      </c>
      <c r="I240" s="74">
        <f t="shared" si="116"/>
        <v>610.73</v>
      </c>
      <c r="J240" s="61">
        <f t="shared" si="95"/>
        <v>8.965502055196712</v>
      </c>
      <c r="K240" s="61">
        <f t="shared" si="96"/>
        <v>50.900953460461395</v>
      </c>
    </row>
    <row r="241" spans="2:11">
      <c r="B241" s="168">
        <v>3132</v>
      </c>
      <c r="C241" s="169"/>
      <c r="D241" s="170"/>
      <c r="E241" s="54" t="s">
        <v>163</v>
      </c>
      <c r="F241" s="74">
        <v>1199.8399999999999</v>
      </c>
      <c r="G241" s="74">
        <v>6812</v>
      </c>
      <c r="H241" s="61">
        <f>G241</f>
        <v>6812</v>
      </c>
      <c r="I241" s="61">
        <v>610.73</v>
      </c>
      <c r="J241" s="61">
        <f t="shared" si="95"/>
        <v>8.965502055196712</v>
      </c>
      <c r="K241" s="61">
        <f t="shared" si="96"/>
        <v>50.900953460461395</v>
      </c>
    </row>
    <row r="242" spans="2:11">
      <c r="B242" s="168">
        <v>32</v>
      </c>
      <c r="C242" s="169"/>
      <c r="D242" s="170"/>
      <c r="E242" s="59" t="s">
        <v>13</v>
      </c>
      <c r="F242" s="74">
        <f>F243+F248+F250+F254</f>
        <v>1604.22</v>
      </c>
      <c r="G242" s="74">
        <f>G243+G248+G250+G254</f>
        <v>14852</v>
      </c>
      <c r="H242" s="74">
        <f t="shared" ref="H242:I242" si="117">H243+H248+H250+H254</f>
        <v>14852</v>
      </c>
      <c r="I242" s="74">
        <f t="shared" si="117"/>
        <v>10116.35</v>
      </c>
      <c r="J242" s="61">
        <f t="shared" si="95"/>
        <v>68.114395367627253</v>
      </c>
      <c r="K242" s="61">
        <f t="shared" si="96"/>
        <v>630.60864469960484</v>
      </c>
    </row>
    <row r="243" spans="2:11">
      <c r="B243" s="168">
        <v>321</v>
      </c>
      <c r="C243" s="169"/>
      <c r="D243" s="170"/>
      <c r="E243" s="59" t="s">
        <v>264</v>
      </c>
      <c r="F243" s="74">
        <f>SUM(F244:F247)</f>
        <v>1604.22</v>
      </c>
      <c r="G243" s="74">
        <f>SUM(G244:G247)</f>
        <v>5276</v>
      </c>
      <c r="H243" s="74">
        <f t="shared" ref="H243:I243" si="118">SUM(H244:H247)</f>
        <v>5276</v>
      </c>
      <c r="I243" s="74">
        <f t="shared" si="118"/>
        <v>7452.4800000000005</v>
      </c>
      <c r="J243" s="61">
        <f t="shared" si="95"/>
        <v>141.25246398786962</v>
      </c>
      <c r="K243" s="61">
        <f t="shared" si="96"/>
        <v>464.55473688147515</v>
      </c>
    </row>
    <row r="244" spans="2:11">
      <c r="B244" s="171">
        <v>3211</v>
      </c>
      <c r="C244" s="171"/>
      <c r="D244" s="171"/>
      <c r="E244" s="54" t="s">
        <v>39</v>
      </c>
      <c r="F244" s="74">
        <v>1567.46</v>
      </c>
      <c r="G244" s="74">
        <v>3219</v>
      </c>
      <c r="H244" s="61">
        <f>G244</f>
        <v>3219</v>
      </c>
      <c r="I244" s="61">
        <v>7327</v>
      </c>
      <c r="J244" s="61">
        <f t="shared" si="95"/>
        <v>227.61727244485863</v>
      </c>
      <c r="K244" s="61">
        <f t="shared" si="96"/>
        <v>467.44414530514337</v>
      </c>
    </row>
    <row r="245" spans="2:11" ht="25">
      <c r="B245" s="171">
        <v>3212</v>
      </c>
      <c r="C245" s="171"/>
      <c r="D245" s="171"/>
      <c r="E245" s="54" t="s">
        <v>225</v>
      </c>
      <c r="F245" s="74">
        <v>36.76</v>
      </c>
      <c r="G245" s="74">
        <v>66</v>
      </c>
      <c r="H245" s="61">
        <f>G245</f>
        <v>66</v>
      </c>
      <c r="I245" s="61">
        <v>67.88</v>
      </c>
      <c r="J245" s="61">
        <f t="shared" si="95"/>
        <v>102.84848484848483</v>
      </c>
      <c r="K245" s="61">
        <f t="shared" si="96"/>
        <v>184.65723612622415</v>
      </c>
    </row>
    <row r="246" spans="2:11">
      <c r="B246" s="171">
        <v>3213</v>
      </c>
      <c r="C246" s="171"/>
      <c r="D246" s="171"/>
      <c r="E246" s="54" t="s">
        <v>166</v>
      </c>
      <c r="F246" s="74">
        <v>0</v>
      </c>
      <c r="G246" s="74">
        <v>1991</v>
      </c>
      <c r="H246" s="61">
        <f>G246</f>
        <v>1991</v>
      </c>
      <c r="I246" s="61">
        <v>0</v>
      </c>
      <c r="J246" s="61">
        <f t="shared" si="95"/>
        <v>0</v>
      </c>
      <c r="K246" s="61" t="e">
        <f t="shared" si="96"/>
        <v>#DIV/0!</v>
      </c>
    </row>
    <row r="247" spans="2:11">
      <c r="B247" s="171">
        <v>3214</v>
      </c>
      <c r="C247" s="171"/>
      <c r="D247" s="171"/>
      <c r="E247" s="54" t="s">
        <v>167</v>
      </c>
      <c r="F247" s="74">
        <v>0</v>
      </c>
      <c r="G247" s="74">
        <v>0</v>
      </c>
      <c r="H247" s="61">
        <f>G247</f>
        <v>0</v>
      </c>
      <c r="I247" s="61">
        <v>57.6</v>
      </c>
      <c r="J247" s="61" t="e">
        <f t="shared" si="95"/>
        <v>#DIV/0!</v>
      </c>
      <c r="K247" s="61" t="e">
        <f t="shared" si="96"/>
        <v>#DIV/0!</v>
      </c>
    </row>
    <row r="248" spans="2:11">
      <c r="B248" s="168">
        <v>322</v>
      </c>
      <c r="C248" s="169"/>
      <c r="D248" s="170"/>
      <c r="E248" s="54" t="s">
        <v>168</v>
      </c>
      <c r="F248" s="74">
        <f>F249</f>
        <v>0</v>
      </c>
      <c r="G248" s="74">
        <f>G249</f>
        <v>0</v>
      </c>
      <c r="H248" s="74">
        <f t="shared" ref="H248:I248" si="119">H249</f>
        <v>0</v>
      </c>
      <c r="I248" s="74">
        <f t="shared" si="119"/>
        <v>283.76</v>
      </c>
      <c r="J248" s="61" t="e">
        <f t="shared" si="95"/>
        <v>#DIV/0!</v>
      </c>
      <c r="K248" s="61" t="e">
        <f t="shared" si="96"/>
        <v>#DIV/0!</v>
      </c>
    </row>
    <row r="249" spans="2:11">
      <c r="B249" s="168">
        <v>3225</v>
      </c>
      <c r="C249" s="169"/>
      <c r="D249" s="170"/>
      <c r="E249" s="59" t="s">
        <v>215</v>
      </c>
      <c r="F249" s="74">
        <v>0</v>
      </c>
      <c r="G249" s="74">
        <v>0</v>
      </c>
      <c r="H249" s="61">
        <f>G249</f>
        <v>0</v>
      </c>
      <c r="I249" s="61">
        <v>283.76</v>
      </c>
      <c r="J249" s="61" t="e">
        <f t="shared" si="95"/>
        <v>#DIV/0!</v>
      </c>
      <c r="K249" s="61" t="e">
        <f t="shared" si="96"/>
        <v>#DIV/0!</v>
      </c>
    </row>
    <row r="250" spans="2:11">
      <c r="B250" s="168">
        <v>323</v>
      </c>
      <c r="C250" s="169"/>
      <c r="D250" s="170"/>
      <c r="E250" s="54" t="s">
        <v>173</v>
      </c>
      <c r="F250" s="74">
        <f>SUM(F251:F253)</f>
        <v>0</v>
      </c>
      <c r="G250" s="74">
        <f>SUM(G251:G253)</f>
        <v>9168</v>
      </c>
      <c r="H250" s="74">
        <f t="shared" ref="H250:I250" si="120">SUM(H251:H253)</f>
        <v>9168</v>
      </c>
      <c r="I250" s="74">
        <f t="shared" si="120"/>
        <v>940.96</v>
      </c>
      <c r="J250" s="61">
        <f t="shared" si="95"/>
        <v>10.263525305410122</v>
      </c>
      <c r="K250" s="61" t="e">
        <f t="shared" si="96"/>
        <v>#DIV/0!</v>
      </c>
    </row>
    <row r="251" spans="2:11">
      <c r="B251" s="168">
        <v>3233</v>
      </c>
      <c r="C251" s="169"/>
      <c r="D251" s="170"/>
      <c r="E251" s="59" t="s">
        <v>176</v>
      </c>
      <c r="F251" s="74">
        <v>0</v>
      </c>
      <c r="G251" s="74">
        <v>0</v>
      </c>
      <c r="H251" s="61">
        <f>G251</f>
        <v>0</v>
      </c>
      <c r="I251" s="61">
        <v>907.5</v>
      </c>
      <c r="J251" s="61" t="e">
        <f t="shared" si="95"/>
        <v>#DIV/0!</v>
      </c>
      <c r="K251" s="61" t="e">
        <f t="shared" si="96"/>
        <v>#DIV/0!</v>
      </c>
    </row>
    <row r="252" spans="2:11">
      <c r="B252" s="168">
        <v>3237</v>
      </c>
      <c r="C252" s="169"/>
      <c r="D252" s="170"/>
      <c r="E252" s="59" t="s">
        <v>180</v>
      </c>
      <c r="F252" s="74">
        <v>0</v>
      </c>
      <c r="G252" s="74">
        <v>9168</v>
      </c>
      <c r="H252" s="61">
        <f>G252</f>
        <v>9168</v>
      </c>
      <c r="I252" s="61">
        <v>0</v>
      </c>
      <c r="J252" s="61">
        <f t="shared" si="95"/>
        <v>0</v>
      </c>
      <c r="K252" s="61" t="e">
        <f t="shared" si="96"/>
        <v>#DIV/0!</v>
      </c>
    </row>
    <row r="253" spans="2:11">
      <c r="B253" s="168">
        <v>3239</v>
      </c>
      <c r="C253" s="169"/>
      <c r="D253" s="170"/>
      <c r="E253" s="59" t="s">
        <v>182</v>
      </c>
      <c r="F253" s="74">
        <v>0</v>
      </c>
      <c r="G253" s="74">
        <v>0</v>
      </c>
      <c r="H253" s="61">
        <f>G253</f>
        <v>0</v>
      </c>
      <c r="I253" s="61">
        <v>33.46</v>
      </c>
      <c r="J253" s="61" t="e">
        <f t="shared" si="95"/>
        <v>#DIV/0!</v>
      </c>
      <c r="K253" s="61" t="e">
        <f t="shared" si="96"/>
        <v>#DIV/0!</v>
      </c>
    </row>
    <row r="254" spans="2:11">
      <c r="B254" s="168">
        <v>329</v>
      </c>
      <c r="C254" s="169"/>
      <c r="D254" s="170"/>
      <c r="E254" s="54" t="s">
        <v>184</v>
      </c>
      <c r="F254" s="74">
        <f>F255</f>
        <v>0</v>
      </c>
      <c r="G254" s="74">
        <f>G255</f>
        <v>408</v>
      </c>
      <c r="H254" s="74">
        <f t="shared" ref="H254:I254" si="121">H255</f>
        <v>408</v>
      </c>
      <c r="I254" s="74">
        <f t="shared" si="121"/>
        <v>1439.15</v>
      </c>
      <c r="J254" s="61">
        <f t="shared" si="95"/>
        <v>352.73284313725492</v>
      </c>
      <c r="K254" s="61" t="e">
        <f t="shared" si="96"/>
        <v>#DIV/0!</v>
      </c>
    </row>
    <row r="255" spans="2:11">
      <c r="B255" s="168">
        <v>3293</v>
      </c>
      <c r="C255" s="169"/>
      <c r="D255" s="170"/>
      <c r="E255" s="59" t="s">
        <v>186</v>
      </c>
      <c r="F255" s="74">
        <v>0</v>
      </c>
      <c r="G255" s="74">
        <v>408</v>
      </c>
      <c r="H255" s="61">
        <f>G255</f>
        <v>408</v>
      </c>
      <c r="I255" s="61">
        <v>1439.15</v>
      </c>
      <c r="J255" s="61">
        <f t="shared" si="95"/>
        <v>352.73284313725492</v>
      </c>
      <c r="K255" s="61" t="e">
        <f t="shared" si="96"/>
        <v>#DIV/0!</v>
      </c>
    </row>
    <row r="256" spans="2:11">
      <c r="B256" s="171">
        <v>4</v>
      </c>
      <c r="C256" s="171"/>
      <c r="D256" s="171"/>
      <c r="E256" s="54" t="s">
        <v>6</v>
      </c>
      <c r="F256" s="74">
        <f t="shared" ref="F256:G258" si="122">F257</f>
        <v>0</v>
      </c>
      <c r="G256" s="74">
        <f t="shared" si="122"/>
        <v>0</v>
      </c>
      <c r="H256" s="74">
        <f t="shared" ref="H256:I256" si="123">H257</f>
        <v>0</v>
      </c>
      <c r="I256" s="74">
        <f t="shared" si="123"/>
        <v>367.88</v>
      </c>
      <c r="J256" s="61" t="e">
        <f t="shared" si="95"/>
        <v>#DIV/0!</v>
      </c>
      <c r="K256" s="61" t="e">
        <f t="shared" si="96"/>
        <v>#DIV/0!</v>
      </c>
    </row>
    <row r="257" spans="2:11" ht="25">
      <c r="B257" s="168">
        <v>42</v>
      </c>
      <c r="C257" s="169"/>
      <c r="D257" s="170"/>
      <c r="E257" s="59" t="s">
        <v>197</v>
      </c>
      <c r="F257" s="74">
        <f t="shared" si="122"/>
        <v>0</v>
      </c>
      <c r="G257" s="74">
        <f t="shared" si="122"/>
        <v>0</v>
      </c>
      <c r="H257" s="74">
        <f t="shared" ref="H257:I257" si="124">H258</f>
        <v>0</v>
      </c>
      <c r="I257" s="74">
        <f t="shared" si="124"/>
        <v>367.88</v>
      </c>
      <c r="J257" s="61" t="e">
        <f t="shared" si="95"/>
        <v>#DIV/0!</v>
      </c>
      <c r="K257" s="61" t="e">
        <f t="shared" si="96"/>
        <v>#DIV/0!</v>
      </c>
    </row>
    <row r="258" spans="2:11">
      <c r="B258" s="168">
        <v>422</v>
      </c>
      <c r="C258" s="169"/>
      <c r="D258" s="170"/>
      <c r="E258" s="59" t="s">
        <v>198</v>
      </c>
      <c r="F258" s="74">
        <f t="shared" si="122"/>
        <v>0</v>
      </c>
      <c r="G258" s="74">
        <f t="shared" si="122"/>
        <v>0</v>
      </c>
      <c r="H258" s="74">
        <f t="shared" ref="H258:I258" si="125">H259</f>
        <v>0</v>
      </c>
      <c r="I258" s="74">
        <f t="shared" si="125"/>
        <v>367.88</v>
      </c>
      <c r="J258" s="61" t="e">
        <f t="shared" si="95"/>
        <v>#DIV/0!</v>
      </c>
      <c r="K258" s="61" t="e">
        <f t="shared" si="96"/>
        <v>#DIV/0!</v>
      </c>
    </row>
    <row r="259" spans="2:11">
      <c r="B259" s="171">
        <v>4221</v>
      </c>
      <c r="C259" s="171"/>
      <c r="D259" s="171"/>
      <c r="E259" s="54" t="s">
        <v>104</v>
      </c>
      <c r="F259" s="74">
        <v>0</v>
      </c>
      <c r="G259" s="74">
        <v>0</v>
      </c>
      <c r="H259" s="61">
        <f>G259</f>
        <v>0</v>
      </c>
      <c r="I259" s="61">
        <v>367.88</v>
      </c>
      <c r="J259" s="61" t="e">
        <f t="shared" si="95"/>
        <v>#DIV/0!</v>
      </c>
      <c r="K259" s="61" t="e">
        <f t="shared" si="96"/>
        <v>#DIV/0!</v>
      </c>
    </row>
    <row r="260" spans="2:11">
      <c r="B260" s="171" t="s">
        <v>237</v>
      </c>
      <c r="C260" s="171"/>
      <c r="D260" s="171"/>
      <c r="E260" s="54" t="s">
        <v>207</v>
      </c>
      <c r="F260" s="74"/>
      <c r="G260" s="74"/>
      <c r="H260" s="61"/>
      <c r="I260" s="61"/>
      <c r="J260" s="61" t="e">
        <f t="shared" si="95"/>
        <v>#DIV/0!</v>
      </c>
      <c r="K260" s="61" t="e">
        <f t="shared" si="96"/>
        <v>#DIV/0!</v>
      </c>
    </row>
    <row r="261" spans="2:11">
      <c r="B261" s="168" t="s">
        <v>221</v>
      </c>
      <c r="C261" s="169"/>
      <c r="D261" s="170"/>
      <c r="E261" s="54" t="s">
        <v>235</v>
      </c>
      <c r="F261" s="74"/>
      <c r="G261" s="74"/>
      <c r="H261" s="61"/>
      <c r="I261" s="61"/>
      <c r="J261" s="61" t="e">
        <f t="shared" si="95"/>
        <v>#DIV/0!</v>
      </c>
      <c r="K261" s="61" t="e">
        <f t="shared" si="96"/>
        <v>#DIV/0!</v>
      </c>
    </row>
    <row r="262" spans="2:11">
      <c r="B262" s="168">
        <v>52</v>
      </c>
      <c r="C262" s="169"/>
      <c r="D262" s="170"/>
      <c r="E262" s="54" t="s">
        <v>234</v>
      </c>
      <c r="F262" s="74">
        <f>F263+F300</f>
        <v>132894.61000000002</v>
      </c>
      <c r="G262" s="74">
        <f>G263+G300</f>
        <v>192014</v>
      </c>
      <c r="H262" s="74">
        <f t="shared" ref="H262:I262" si="126">H263+H300</f>
        <v>192014</v>
      </c>
      <c r="I262" s="74">
        <f t="shared" si="126"/>
        <v>133348.16999999998</v>
      </c>
      <c r="J262" s="61">
        <f t="shared" si="95"/>
        <v>69.447108023373289</v>
      </c>
      <c r="K262" s="61">
        <f t="shared" si="96"/>
        <v>100.34129299901626</v>
      </c>
    </row>
    <row r="263" spans="2:11">
      <c r="B263" s="168">
        <v>3</v>
      </c>
      <c r="C263" s="169"/>
      <c r="D263" s="170"/>
      <c r="E263" s="59" t="s">
        <v>4</v>
      </c>
      <c r="F263" s="74">
        <f>F264+F271+F297</f>
        <v>111802.73000000001</v>
      </c>
      <c r="G263" s="74">
        <f>G264+G271+G297</f>
        <v>183514</v>
      </c>
      <c r="H263" s="74">
        <f t="shared" ref="H263:I263" si="127">H264+H271+H297</f>
        <v>183514</v>
      </c>
      <c r="I263" s="74">
        <f t="shared" si="127"/>
        <v>128306.04</v>
      </c>
      <c r="J263" s="61">
        <f t="shared" si="95"/>
        <v>69.91621347690095</v>
      </c>
      <c r="K263" s="61">
        <f t="shared" si="96"/>
        <v>114.76109751523956</v>
      </c>
    </row>
    <row r="264" spans="2:11">
      <c r="B264" s="168">
        <v>31</v>
      </c>
      <c r="C264" s="169"/>
      <c r="D264" s="170"/>
      <c r="E264" s="59" t="s">
        <v>5</v>
      </c>
      <c r="F264" s="74">
        <f>F265+F267+F269</f>
        <v>78926.570000000007</v>
      </c>
      <c r="G264" s="74">
        <f>G265+G267+G269</f>
        <v>140587</v>
      </c>
      <c r="H264" s="74">
        <f t="shared" ref="H264:I264" si="128">H265+H267+H269</f>
        <v>140587</v>
      </c>
      <c r="I264" s="74">
        <f t="shared" si="128"/>
        <v>97250.79</v>
      </c>
      <c r="J264" s="61">
        <f t="shared" si="95"/>
        <v>69.174809904187441</v>
      </c>
      <c r="K264" s="61">
        <f t="shared" si="96"/>
        <v>123.21679505393428</v>
      </c>
    </row>
    <row r="265" spans="2:11">
      <c r="B265" s="168">
        <v>311</v>
      </c>
      <c r="C265" s="169"/>
      <c r="D265" s="170"/>
      <c r="E265" s="59" t="s">
        <v>36</v>
      </c>
      <c r="F265" s="74">
        <f>F266</f>
        <v>66210.13</v>
      </c>
      <c r="G265" s="74">
        <f>G266</f>
        <v>118283</v>
      </c>
      <c r="H265" s="74">
        <f t="shared" ref="H265:I265" si="129">H266</f>
        <v>118283</v>
      </c>
      <c r="I265" s="74">
        <f t="shared" si="129"/>
        <v>85896.45</v>
      </c>
      <c r="J265" s="61">
        <f t="shared" si="95"/>
        <v>72.619438127203395</v>
      </c>
      <c r="K265" s="61">
        <f t="shared" si="96"/>
        <v>129.73309371239716</v>
      </c>
    </row>
    <row r="266" spans="2:11">
      <c r="B266" s="171">
        <v>3111</v>
      </c>
      <c r="C266" s="171"/>
      <c r="D266" s="171"/>
      <c r="E266" s="54" t="s">
        <v>37</v>
      </c>
      <c r="F266" s="74">
        <v>66210.13</v>
      </c>
      <c r="G266" s="74">
        <v>118283</v>
      </c>
      <c r="H266" s="61">
        <f>G266</f>
        <v>118283</v>
      </c>
      <c r="I266" s="61">
        <v>85896.45</v>
      </c>
      <c r="J266" s="61">
        <f t="shared" si="95"/>
        <v>72.619438127203395</v>
      </c>
      <c r="K266" s="61">
        <f t="shared" si="96"/>
        <v>129.73309371239716</v>
      </c>
    </row>
    <row r="267" spans="2:11">
      <c r="B267" s="172">
        <v>312</v>
      </c>
      <c r="C267" s="173"/>
      <c r="D267" s="174"/>
      <c r="E267" s="54" t="s">
        <v>161</v>
      </c>
      <c r="F267" s="74">
        <f>F268</f>
        <v>1791.76</v>
      </c>
      <c r="G267" s="74">
        <f>G268</f>
        <v>2787</v>
      </c>
      <c r="H267" s="74">
        <f t="shared" ref="H267:I267" si="130">H268</f>
        <v>2787</v>
      </c>
      <c r="I267" s="74">
        <f t="shared" si="130"/>
        <v>0</v>
      </c>
      <c r="J267" s="61">
        <f t="shared" si="95"/>
        <v>0</v>
      </c>
      <c r="K267" s="61">
        <f t="shared" si="96"/>
        <v>0</v>
      </c>
    </row>
    <row r="268" spans="2:11">
      <c r="B268" s="172">
        <v>3121</v>
      </c>
      <c r="C268" s="173"/>
      <c r="D268" s="174"/>
      <c r="E268" s="54" t="s">
        <v>161</v>
      </c>
      <c r="F268" s="74">
        <v>1791.76</v>
      </c>
      <c r="G268" s="74">
        <v>2787</v>
      </c>
      <c r="H268" s="61">
        <f>G268</f>
        <v>2787</v>
      </c>
      <c r="I268" s="61">
        <v>0</v>
      </c>
      <c r="J268" s="61">
        <f t="shared" si="95"/>
        <v>0</v>
      </c>
      <c r="K268" s="61">
        <f t="shared" si="96"/>
        <v>0</v>
      </c>
    </row>
    <row r="269" spans="2:11">
      <c r="B269" s="171">
        <v>313</v>
      </c>
      <c r="C269" s="171"/>
      <c r="D269" s="171"/>
      <c r="E269" s="54" t="s">
        <v>162</v>
      </c>
      <c r="F269" s="74">
        <f>F270</f>
        <v>10924.68</v>
      </c>
      <c r="G269" s="74">
        <f>G270</f>
        <v>19517</v>
      </c>
      <c r="H269" s="74">
        <f t="shared" ref="H269:I269" si="131">H270</f>
        <v>19517</v>
      </c>
      <c r="I269" s="74">
        <f t="shared" si="131"/>
        <v>11354.34</v>
      </c>
      <c r="J269" s="61">
        <f t="shared" si="95"/>
        <v>58.176666495875395</v>
      </c>
      <c r="K269" s="61">
        <f t="shared" si="96"/>
        <v>103.932929843254</v>
      </c>
    </row>
    <row r="270" spans="2:11">
      <c r="B270" s="168">
        <v>3132</v>
      </c>
      <c r="C270" s="169"/>
      <c r="D270" s="170"/>
      <c r="E270" s="54" t="s">
        <v>163</v>
      </c>
      <c r="F270" s="74">
        <v>10924.68</v>
      </c>
      <c r="G270" s="74">
        <v>19517</v>
      </c>
      <c r="H270" s="61">
        <f>G270</f>
        <v>19517</v>
      </c>
      <c r="I270" s="61">
        <v>11354.34</v>
      </c>
      <c r="J270" s="61">
        <f t="shared" si="95"/>
        <v>58.176666495875395</v>
      </c>
      <c r="K270" s="61">
        <f t="shared" si="96"/>
        <v>103.932929843254</v>
      </c>
    </row>
    <row r="271" spans="2:11">
      <c r="B271" s="168">
        <v>32</v>
      </c>
      <c r="C271" s="169"/>
      <c r="D271" s="170"/>
      <c r="E271" s="59" t="s">
        <v>13</v>
      </c>
      <c r="F271" s="74">
        <f>F272+F277+F283+F291+F293</f>
        <v>32876.159999999996</v>
      </c>
      <c r="G271" s="74">
        <f>G272+G277+G283+G291+G293</f>
        <v>36954</v>
      </c>
      <c r="H271" s="74">
        <f t="shared" ref="H271:I271" si="132">H272+H277+H283+H291+H293</f>
        <v>36954</v>
      </c>
      <c r="I271" s="74">
        <f t="shared" si="132"/>
        <v>31055.249999999996</v>
      </c>
      <c r="J271" s="61">
        <f t="shared" ref="J271:J339" si="133">I271/H271*100</f>
        <v>84.037587270660808</v>
      </c>
      <c r="K271" s="61">
        <f t="shared" ref="K271:K339" si="134">I271/F271*100</f>
        <v>94.461305699935764</v>
      </c>
    </row>
    <row r="272" spans="2:11">
      <c r="B272" s="168">
        <v>321</v>
      </c>
      <c r="C272" s="169"/>
      <c r="D272" s="170"/>
      <c r="E272" s="59" t="s">
        <v>264</v>
      </c>
      <c r="F272" s="74">
        <f>SUM(F273:F276)</f>
        <v>18853.539999999997</v>
      </c>
      <c r="G272" s="74">
        <f>SUM(G273:G276)</f>
        <v>14480</v>
      </c>
      <c r="H272" s="74">
        <f t="shared" ref="H272:I272" si="135">SUM(H273:H276)</f>
        <v>14480</v>
      </c>
      <c r="I272" s="74">
        <f t="shared" si="135"/>
        <v>11847.11</v>
      </c>
      <c r="J272" s="61">
        <f t="shared" si="133"/>
        <v>81.817058011049724</v>
      </c>
      <c r="K272" s="61">
        <f t="shared" si="134"/>
        <v>62.837589121194227</v>
      </c>
    </row>
    <row r="273" spans="2:11">
      <c r="B273" s="171">
        <v>3211</v>
      </c>
      <c r="C273" s="171"/>
      <c r="D273" s="171"/>
      <c r="E273" s="54" t="s">
        <v>39</v>
      </c>
      <c r="F273" s="74">
        <v>14118.13</v>
      </c>
      <c r="G273" s="74">
        <v>5375</v>
      </c>
      <c r="H273" s="61">
        <f>G273</f>
        <v>5375</v>
      </c>
      <c r="I273" s="61">
        <v>6555.86</v>
      </c>
      <c r="J273" s="61">
        <f t="shared" si="133"/>
        <v>121.96948837209302</v>
      </c>
      <c r="K273" s="61">
        <f t="shared" si="134"/>
        <v>46.435753176943408</v>
      </c>
    </row>
    <row r="274" spans="2:11" ht="25">
      <c r="B274" s="171">
        <v>3212</v>
      </c>
      <c r="C274" s="171"/>
      <c r="D274" s="171"/>
      <c r="E274" s="54" t="s">
        <v>225</v>
      </c>
      <c r="F274" s="74">
        <v>727.88</v>
      </c>
      <c r="G274" s="74">
        <v>1460</v>
      </c>
      <c r="H274" s="61">
        <f t="shared" ref="H274:H276" si="136">G274</f>
        <v>1460</v>
      </c>
      <c r="I274" s="61">
        <v>2223.5500000000002</v>
      </c>
      <c r="J274" s="61">
        <f t="shared" si="133"/>
        <v>152.29794520547946</v>
      </c>
      <c r="K274" s="61">
        <f t="shared" si="134"/>
        <v>305.48304665604223</v>
      </c>
    </row>
    <row r="275" spans="2:11">
      <c r="B275" s="171">
        <v>3213</v>
      </c>
      <c r="C275" s="171"/>
      <c r="D275" s="171"/>
      <c r="E275" s="54" t="s">
        <v>166</v>
      </c>
      <c r="F275" s="74">
        <v>4007.53</v>
      </c>
      <c r="G275" s="74">
        <v>7645</v>
      </c>
      <c r="H275" s="61">
        <f t="shared" si="136"/>
        <v>7645</v>
      </c>
      <c r="I275" s="61">
        <v>3002.5</v>
      </c>
      <c r="J275" s="61">
        <f t="shared" si="133"/>
        <v>39.274035317200784</v>
      </c>
      <c r="K275" s="61">
        <f t="shared" si="134"/>
        <v>74.921460350889447</v>
      </c>
    </row>
    <row r="276" spans="2:11">
      <c r="B276" s="171">
        <v>3214</v>
      </c>
      <c r="C276" s="171"/>
      <c r="D276" s="171"/>
      <c r="E276" s="54" t="s">
        <v>167</v>
      </c>
      <c r="F276" s="74">
        <v>0</v>
      </c>
      <c r="G276" s="74">
        <v>0</v>
      </c>
      <c r="H276" s="61">
        <f t="shared" si="136"/>
        <v>0</v>
      </c>
      <c r="I276" s="61">
        <v>65.2</v>
      </c>
      <c r="J276" s="61" t="e">
        <f t="shared" si="133"/>
        <v>#DIV/0!</v>
      </c>
      <c r="K276" s="61" t="e">
        <f t="shared" si="134"/>
        <v>#DIV/0!</v>
      </c>
    </row>
    <row r="277" spans="2:11">
      <c r="B277" s="168">
        <v>322</v>
      </c>
      <c r="C277" s="169"/>
      <c r="D277" s="170"/>
      <c r="E277" s="54" t="s">
        <v>168</v>
      </c>
      <c r="F277" s="74">
        <f>SUM(F278:F282)</f>
        <v>1706.3</v>
      </c>
      <c r="G277" s="74">
        <f>SUM(G278:G282)</f>
        <v>2500</v>
      </c>
      <c r="H277" s="74">
        <f t="shared" ref="H277:I277" si="137">SUM(H278:H282)</f>
        <v>2500</v>
      </c>
      <c r="I277" s="74">
        <f t="shared" si="137"/>
        <v>3852.72</v>
      </c>
      <c r="J277" s="61">
        <f t="shared" si="133"/>
        <v>154.1088</v>
      </c>
      <c r="K277" s="61">
        <f t="shared" si="134"/>
        <v>225.79382289163686</v>
      </c>
    </row>
    <row r="278" spans="2:11">
      <c r="B278" s="168">
        <v>3221</v>
      </c>
      <c r="C278" s="169"/>
      <c r="D278" s="170"/>
      <c r="E278" s="59" t="s">
        <v>169</v>
      </c>
      <c r="F278" s="74">
        <v>0</v>
      </c>
      <c r="G278" s="74">
        <v>500</v>
      </c>
      <c r="H278" s="61">
        <f>G278</f>
        <v>500</v>
      </c>
      <c r="I278" s="61">
        <v>227.65</v>
      </c>
      <c r="J278" s="61">
        <f t="shared" si="133"/>
        <v>45.53</v>
      </c>
      <c r="K278" s="61" t="e">
        <f t="shared" si="134"/>
        <v>#DIV/0!</v>
      </c>
    </row>
    <row r="279" spans="2:11">
      <c r="B279" s="168">
        <v>3222</v>
      </c>
      <c r="C279" s="169"/>
      <c r="D279" s="170"/>
      <c r="E279" s="59" t="s">
        <v>276</v>
      </c>
      <c r="F279" s="74">
        <v>1137.3399999999999</v>
      </c>
      <c r="G279" s="74">
        <v>1000</v>
      </c>
      <c r="H279" s="61">
        <f t="shared" ref="H279:H282" si="138">G279</f>
        <v>1000</v>
      </c>
      <c r="I279" s="61">
        <v>2872.97</v>
      </c>
      <c r="J279" s="61">
        <f t="shared" si="133"/>
        <v>287.29699999999997</v>
      </c>
      <c r="K279" s="61">
        <f t="shared" si="134"/>
        <v>252.60432236622293</v>
      </c>
    </row>
    <row r="280" spans="2:11" ht="25">
      <c r="B280" s="168">
        <v>3224</v>
      </c>
      <c r="C280" s="169"/>
      <c r="D280" s="170"/>
      <c r="E280" s="59" t="s">
        <v>171</v>
      </c>
      <c r="F280" s="74">
        <v>107.2</v>
      </c>
      <c r="G280" s="74">
        <v>0</v>
      </c>
      <c r="H280" s="61">
        <f t="shared" si="138"/>
        <v>0</v>
      </c>
      <c r="I280" s="61">
        <v>272.89999999999998</v>
      </c>
      <c r="J280" s="61" t="e">
        <f t="shared" si="133"/>
        <v>#DIV/0!</v>
      </c>
      <c r="K280" s="61">
        <f t="shared" si="134"/>
        <v>254.57089552238804</v>
      </c>
    </row>
    <row r="281" spans="2:11">
      <c r="B281" s="168">
        <v>3225</v>
      </c>
      <c r="C281" s="169"/>
      <c r="D281" s="170"/>
      <c r="E281" s="59" t="s">
        <v>215</v>
      </c>
      <c r="F281" s="74">
        <v>373.05</v>
      </c>
      <c r="G281" s="74">
        <v>1000</v>
      </c>
      <c r="H281" s="61">
        <f t="shared" si="138"/>
        <v>1000</v>
      </c>
      <c r="I281" s="61">
        <v>80.91</v>
      </c>
      <c r="J281" s="61">
        <f t="shared" si="133"/>
        <v>8.0909999999999993</v>
      </c>
      <c r="K281" s="61">
        <f t="shared" si="134"/>
        <v>21.688781664656211</v>
      </c>
    </row>
    <row r="282" spans="2:11">
      <c r="B282" s="168">
        <v>3227</v>
      </c>
      <c r="C282" s="169"/>
      <c r="D282" s="170"/>
      <c r="E282" s="59" t="s">
        <v>172</v>
      </c>
      <c r="F282" s="74">
        <v>88.71</v>
      </c>
      <c r="G282" s="74">
        <v>0</v>
      </c>
      <c r="H282" s="61">
        <f t="shared" si="138"/>
        <v>0</v>
      </c>
      <c r="I282" s="61">
        <v>398.29</v>
      </c>
      <c r="J282" s="61" t="e">
        <f t="shared" si="133"/>
        <v>#DIV/0!</v>
      </c>
      <c r="K282" s="61">
        <f t="shared" si="134"/>
        <v>448.97982189155681</v>
      </c>
    </row>
    <row r="283" spans="2:11">
      <c r="B283" s="168">
        <v>323</v>
      </c>
      <c r="C283" s="169"/>
      <c r="D283" s="170"/>
      <c r="E283" s="54" t="s">
        <v>173</v>
      </c>
      <c r="F283" s="74">
        <f>SUM(F284:F290)</f>
        <v>9610.1299999999992</v>
      </c>
      <c r="G283" s="74">
        <f>SUM(G284:G290)</f>
        <v>12219</v>
      </c>
      <c r="H283" s="74">
        <f t="shared" ref="H283:I283" si="139">SUM(H284:H290)</f>
        <v>12219</v>
      </c>
      <c r="I283" s="74">
        <f t="shared" si="139"/>
        <v>13321.189999999999</v>
      </c>
      <c r="J283" s="61">
        <f t="shared" si="133"/>
        <v>109.02029625992307</v>
      </c>
      <c r="K283" s="61">
        <f t="shared" si="134"/>
        <v>138.61612694105074</v>
      </c>
    </row>
    <row r="284" spans="2:11">
      <c r="B284" s="168">
        <v>3231</v>
      </c>
      <c r="C284" s="169"/>
      <c r="D284" s="170"/>
      <c r="E284" s="73" t="s">
        <v>174</v>
      </c>
      <c r="F284" s="74">
        <v>0</v>
      </c>
      <c r="G284" s="74">
        <v>2000</v>
      </c>
      <c r="H284" s="61">
        <f>G284</f>
        <v>2000</v>
      </c>
      <c r="I284" s="61">
        <v>977.76</v>
      </c>
      <c r="J284" s="61">
        <f t="shared" si="133"/>
        <v>48.887999999999998</v>
      </c>
      <c r="K284" s="61" t="e">
        <f t="shared" si="134"/>
        <v>#DIV/0!</v>
      </c>
    </row>
    <row r="285" spans="2:11">
      <c r="B285" s="168">
        <v>3232</v>
      </c>
      <c r="C285" s="169"/>
      <c r="D285" s="170"/>
      <c r="E285" s="73" t="s">
        <v>175</v>
      </c>
      <c r="F285" s="74">
        <v>44.86</v>
      </c>
      <c r="G285" s="74">
        <v>3032</v>
      </c>
      <c r="H285" s="61">
        <f t="shared" ref="H285:H287" si="140">G285</f>
        <v>3032</v>
      </c>
      <c r="I285" s="61">
        <v>276.25</v>
      </c>
      <c r="J285" s="61">
        <f t="shared" si="133"/>
        <v>9.111147757255937</v>
      </c>
      <c r="K285" s="61">
        <f t="shared" si="134"/>
        <v>615.80472581364245</v>
      </c>
    </row>
    <row r="286" spans="2:11">
      <c r="B286" s="168">
        <v>3233</v>
      </c>
      <c r="C286" s="169"/>
      <c r="D286" s="170"/>
      <c r="E286" s="59" t="s">
        <v>176</v>
      </c>
      <c r="F286" s="74">
        <v>2551.5700000000002</v>
      </c>
      <c r="G286" s="74">
        <v>3125</v>
      </c>
      <c r="H286" s="61">
        <f t="shared" si="140"/>
        <v>3125</v>
      </c>
      <c r="I286" s="61">
        <v>5215.13</v>
      </c>
      <c r="J286" s="61">
        <f t="shared" si="133"/>
        <v>166.88415999999998</v>
      </c>
      <c r="K286" s="61">
        <f t="shared" si="134"/>
        <v>204.38906242039212</v>
      </c>
    </row>
    <row r="287" spans="2:11">
      <c r="B287" s="168">
        <v>3235</v>
      </c>
      <c r="C287" s="169"/>
      <c r="D287" s="170"/>
      <c r="E287" s="59" t="s">
        <v>178</v>
      </c>
      <c r="F287" s="74">
        <v>53.93</v>
      </c>
      <c r="G287" s="74">
        <v>4062</v>
      </c>
      <c r="H287" s="61">
        <f t="shared" si="140"/>
        <v>4062</v>
      </c>
      <c r="I287" s="61">
        <v>2872</v>
      </c>
      <c r="J287" s="61">
        <f t="shared" si="133"/>
        <v>70.7040866568193</v>
      </c>
      <c r="K287" s="61">
        <f t="shared" si="134"/>
        <v>5325.4218431299832</v>
      </c>
    </row>
    <row r="288" spans="2:11">
      <c r="B288" s="168">
        <v>3237</v>
      </c>
      <c r="C288" s="169"/>
      <c r="D288" s="170"/>
      <c r="E288" s="59" t="s">
        <v>180</v>
      </c>
      <c r="F288" s="74">
        <v>5325.79</v>
      </c>
      <c r="G288" s="74">
        <v>0</v>
      </c>
      <c r="H288" s="61">
        <f>G288</f>
        <v>0</v>
      </c>
      <c r="I288" s="61">
        <v>3973.42</v>
      </c>
      <c r="J288" s="61" t="e">
        <f t="shared" si="133"/>
        <v>#DIV/0!</v>
      </c>
      <c r="K288" s="61">
        <f t="shared" si="134"/>
        <v>74.607147484223006</v>
      </c>
    </row>
    <row r="289" spans="2:11">
      <c r="B289" s="92">
        <v>3238</v>
      </c>
      <c r="C289" s="93"/>
      <c r="D289" s="94"/>
      <c r="E289" s="94" t="s">
        <v>181</v>
      </c>
      <c r="F289" s="74">
        <v>638.55999999999995</v>
      </c>
      <c r="G289" s="74">
        <v>0</v>
      </c>
      <c r="H289" s="61">
        <v>0</v>
      </c>
      <c r="I289" s="61">
        <v>0</v>
      </c>
      <c r="J289" s="61"/>
      <c r="K289" s="61"/>
    </row>
    <row r="290" spans="2:11">
      <c r="B290" s="168">
        <v>3239</v>
      </c>
      <c r="C290" s="169"/>
      <c r="D290" s="170"/>
      <c r="E290" s="59" t="s">
        <v>182</v>
      </c>
      <c r="F290" s="74">
        <v>995.42</v>
      </c>
      <c r="G290" s="74">
        <v>0</v>
      </c>
      <c r="H290" s="61">
        <f>G290</f>
        <v>0</v>
      </c>
      <c r="I290" s="61">
        <v>6.63</v>
      </c>
      <c r="J290" s="61" t="e">
        <f t="shared" si="133"/>
        <v>#DIV/0!</v>
      </c>
      <c r="K290" s="61">
        <f t="shared" si="134"/>
        <v>0.66605051134194615</v>
      </c>
    </row>
    <row r="291" spans="2:11" ht="25">
      <c r="B291" s="171">
        <v>324</v>
      </c>
      <c r="C291" s="171"/>
      <c r="D291" s="171"/>
      <c r="E291" s="54" t="s">
        <v>216</v>
      </c>
      <c r="F291" s="74">
        <f>F292</f>
        <v>1109.05</v>
      </c>
      <c r="G291" s="74">
        <f>G292</f>
        <v>2522</v>
      </c>
      <c r="H291" s="74">
        <f t="shared" ref="H291:I291" si="141">H292</f>
        <v>2522</v>
      </c>
      <c r="I291" s="74">
        <f t="shared" si="141"/>
        <v>588.29999999999995</v>
      </c>
      <c r="J291" s="61">
        <f t="shared" si="133"/>
        <v>23.326724821570181</v>
      </c>
      <c r="K291" s="61">
        <f t="shared" si="134"/>
        <v>53.045399215544833</v>
      </c>
    </row>
    <row r="292" spans="2:11" ht="25">
      <c r="B292" s="171">
        <v>3241</v>
      </c>
      <c r="C292" s="171"/>
      <c r="D292" s="171"/>
      <c r="E292" s="54" t="s">
        <v>216</v>
      </c>
      <c r="F292" s="74">
        <v>1109.05</v>
      </c>
      <c r="G292" s="74">
        <v>2522</v>
      </c>
      <c r="H292" s="61">
        <f>G292</f>
        <v>2522</v>
      </c>
      <c r="I292" s="61">
        <v>588.29999999999995</v>
      </c>
      <c r="J292" s="61">
        <f t="shared" si="133"/>
        <v>23.326724821570181</v>
      </c>
      <c r="K292" s="61">
        <f t="shared" si="134"/>
        <v>53.045399215544833</v>
      </c>
    </row>
    <row r="293" spans="2:11">
      <c r="B293" s="168">
        <v>329</v>
      </c>
      <c r="C293" s="169"/>
      <c r="D293" s="170"/>
      <c r="E293" s="54" t="s">
        <v>184</v>
      </c>
      <c r="F293" s="74">
        <f>SUM(F294:F296)</f>
        <v>1597.1399999999999</v>
      </c>
      <c r="G293" s="74">
        <f t="shared" ref="G293:H293" si="142">SUM(G294:G296)</f>
        <v>5233</v>
      </c>
      <c r="H293" s="74">
        <f t="shared" si="142"/>
        <v>5233</v>
      </c>
      <c r="I293" s="74">
        <f t="shared" ref="I293" si="143">SUM(I295:I296)</f>
        <v>1445.93</v>
      </c>
      <c r="J293" s="61">
        <f t="shared" si="133"/>
        <v>27.630995604815595</v>
      </c>
      <c r="K293" s="61">
        <f t="shared" si="134"/>
        <v>90.532451757516569</v>
      </c>
    </row>
    <row r="294" spans="2:11">
      <c r="B294" s="92">
        <v>3293</v>
      </c>
      <c r="C294" s="93"/>
      <c r="D294" s="94"/>
      <c r="E294" s="73" t="s">
        <v>186</v>
      </c>
      <c r="F294" s="74">
        <v>17.52</v>
      </c>
      <c r="G294" s="74">
        <v>0</v>
      </c>
      <c r="H294" s="74">
        <v>0</v>
      </c>
      <c r="I294" s="74"/>
      <c r="J294" s="61"/>
      <c r="K294" s="61"/>
    </row>
    <row r="295" spans="2:11">
      <c r="B295" s="168">
        <v>3294</v>
      </c>
      <c r="C295" s="169"/>
      <c r="D295" s="170"/>
      <c r="E295" s="59" t="s">
        <v>226</v>
      </c>
      <c r="F295" s="74">
        <v>560.02</v>
      </c>
      <c r="G295" s="74">
        <v>0</v>
      </c>
      <c r="H295" s="61">
        <f>G295</f>
        <v>0</v>
      </c>
      <c r="I295" s="61">
        <v>1379.94</v>
      </c>
      <c r="J295" s="61" t="e">
        <f t="shared" si="133"/>
        <v>#DIV/0!</v>
      </c>
      <c r="K295" s="61">
        <f t="shared" si="134"/>
        <v>246.40905681939932</v>
      </c>
    </row>
    <row r="296" spans="2:11">
      <c r="B296" s="171">
        <v>3299</v>
      </c>
      <c r="C296" s="171"/>
      <c r="D296" s="171"/>
      <c r="E296" s="54" t="s">
        <v>184</v>
      </c>
      <c r="F296" s="74">
        <v>1019.6</v>
      </c>
      <c r="G296" s="74">
        <v>5233</v>
      </c>
      <c r="H296" s="61">
        <f>G296</f>
        <v>5233</v>
      </c>
      <c r="I296" s="61">
        <v>65.989999999999995</v>
      </c>
      <c r="J296" s="61">
        <f t="shared" si="133"/>
        <v>1.2610357347601757</v>
      </c>
      <c r="K296" s="61">
        <f t="shared" si="134"/>
        <v>6.4721459395841494</v>
      </c>
    </row>
    <row r="297" spans="2:11" ht="25">
      <c r="B297" s="171">
        <v>37</v>
      </c>
      <c r="C297" s="171"/>
      <c r="D297" s="171"/>
      <c r="E297" s="54" t="s">
        <v>244</v>
      </c>
      <c r="F297" s="74">
        <f>F298</f>
        <v>0</v>
      </c>
      <c r="G297" s="74">
        <f>G298</f>
        <v>5973</v>
      </c>
      <c r="H297" s="74">
        <f t="shared" ref="H297:I297" si="144">H298</f>
        <v>5973</v>
      </c>
      <c r="I297" s="74">
        <f t="shared" si="144"/>
        <v>0</v>
      </c>
      <c r="J297" s="61">
        <f t="shared" si="133"/>
        <v>0</v>
      </c>
      <c r="K297" s="61" t="e">
        <f t="shared" si="134"/>
        <v>#DIV/0!</v>
      </c>
    </row>
    <row r="298" spans="2:11" ht="25">
      <c r="B298" s="171">
        <v>372</v>
      </c>
      <c r="C298" s="171"/>
      <c r="D298" s="171"/>
      <c r="E298" s="54" t="s">
        <v>245</v>
      </c>
      <c r="F298" s="74">
        <f>F299</f>
        <v>0</v>
      </c>
      <c r="G298" s="74">
        <f>G299</f>
        <v>5973</v>
      </c>
      <c r="H298" s="74">
        <f t="shared" ref="H298:I298" si="145">H299</f>
        <v>5973</v>
      </c>
      <c r="I298" s="74">
        <f t="shared" si="145"/>
        <v>0</v>
      </c>
      <c r="J298" s="61">
        <f t="shared" si="133"/>
        <v>0</v>
      </c>
      <c r="K298" s="61" t="e">
        <f t="shared" si="134"/>
        <v>#DIV/0!</v>
      </c>
    </row>
    <row r="299" spans="2:11">
      <c r="B299" s="171">
        <v>3721</v>
      </c>
      <c r="C299" s="171"/>
      <c r="D299" s="171"/>
      <c r="E299" s="54" t="s">
        <v>195</v>
      </c>
      <c r="F299" s="74">
        <v>0</v>
      </c>
      <c r="G299" s="74">
        <v>5973</v>
      </c>
      <c r="H299" s="61">
        <f>G299</f>
        <v>5973</v>
      </c>
      <c r="I299" s="61">
        <v>0</v>
      </c>
      <c r="J299" s="61">
        <f t="shared" si="133"/>
        <v>0</v>
      </c>
      <c r="K299" s="61" t="e">
        <f t="shared" si="134"/>
        <v>#DIV/0!</v>
      </c>
    </row>
    <row r="300" spans="2:11">
      <c r="B300" s="171">
        <v>4</v>
      </c>
      <c r="C300" s="171"/>
      <c r="D300" s="171"/>
      <c r="E300" s="54" t="s">
        <v>6</v>
      </c>
      <c r="F300" s="74">
        <f>F301+F304</f>
        <v>21091.879999999997</v>
      </c>
      <c r="G300" s="74">
        <f>G301+G304</f>
        <v>8500</v>
      </c>
      <c r="H300" s="74">
        <f t="shared" ref="H300:I300" si="146">H301+H304</f>
        <v>8500</v>
      </c>
      <c r="I300" s="74">
        <f t="shared" si="146"/>
        <v>5042.13</v>
      </c>
      <c r="J300" s="61">
        <f t="shared" si="133"/>
        <v>59.319176470588239</v>
      </c>
      <c r="K300" s="61">
        <f t="shared" si="134"/>
        <v>23.905550382422053</v>
      </c>
    </row>
    <row r="301" spans="2:11" ht="25">
      <c r="B301" s="171">
        <v>41</v>
      </c>
      <c r="C301" s="171"/>
      <c r="D301" s="171"/>
      <c r="E301" s="54" t="s">
        <v>270</v>
      </c>
      <c r="F301" s="74">
        <f>F302</f>
        <v>2285.9899999999998</v>
      </c>
      <c r="G301" s="74">
        <f>G302</f>
        <v>0</v>
      </c>
      <c r="H301" s="74">
        <f t="shared" ref="H301:I301" si="147">H302</f>
        <v>0</v>
      </c>
      <c r="I301" s="74">
        <f t="shared" si="147"/>
        <v>1765.28</v>
      </c>
      <c r="J301" s="61" t="e">
        <f t="shared" si="133"/>
        <v>#DIV/0!</v>
      </c>
      <c r="K301" s="61">
        <f t="shared" si="134"/>
        <v>77.221685134230682</v>
      </c>
    </row>
    <row r="302" spans="2:11">
      <c r="B302" s="168">
        <v>412</v>
      </c>
      <c r="C302" s="169"/>
      <c r="D302" s="170"/>
      <c r="E302" s="54" t="s">
        <v>246</v>
      </c>
      <c r="F302" s="74">
        <f>F303</f>
        <v>2285.9899999999998</v>
      </c>
      <c r="G302" s="74">
        <f>G303</f>
        <v>0</v>
      </c>
      <c r="H302" s="74">
        <f t="shared" ref="H302:I302" si="148">H303</f>
        <v>0</v>
      </c>
      <c r="I302" s="74">
        <f t="shared" si="148"/>
        <v>1765.28</v>
      </c>
      <c r="J302" s="61" t="e">
        <f t="shared" si="133"/>
        <v>#DIV/0!</v>
      </c>
      <c r="K302" s="61">
        <f t="shared" si="134"/>
        <v>77.221685134230682</v>
      </c>
    </row>
    <row r="303" spans="2:11">
      <c r="B303" s="168">
        <v>4123</v>
      </c>
      <c r="C303" s="169"/>
      <c r="D303" s="170"/>
      <c r="E303" s="59" t="s">
        <v>196</v>
      </c>
      <c r="F303" s="74">
        <v>2285.9899999999998</v>
      </c>
      <c r="G303" s="74">
        <v>0</v>
      </c>
      <c r="H303" s="61">
        <f>G303</f>
        <v>0</v>
      </c>
      <c r="I303" s="61">
        <v>1765.28</v>
      </c>
      <c r="J303" s="61" t="e">
        <f t="shared" si="133"/>
        <v>#DIV/0!</v>
      </c>
      <c r="K303" s="61">
        <f t="shared" si="134"/>
        <v>77.221685134230682</v>
      </c>
    </row>
    <row r="304" spans="2:11" ht="25">
      <c r="B304" s="168">
        <v>42</v>
      </c>
      <c r="C304" s="169"/>
      <c r="D304" s="170"/>
      <c r="E304" s="59" t="s">
        <v>197</v>
      </c>
      <c r="F304" s="74">
        <f>F305+F309</f>
        <v>18805.89</v>
      </c>
      <c r="G304" s="74">
        <f>G305+G309</f>
        <v>8500</v>
      </c>
      <c r="H304" s="74">
        <f t="shared" ref="H304:I304" si="149">H305+H309</f>
        <v>8500</v>
      </c>
      <c r="I304" s="74">
        <f t="shared" si="149"/>
        <v>3276.85</v>
      </c>
      <c r="J304" s="61">
        <f t="shared" si="133"/>
        <v>38.551176470588231</v>
      </c>
      <c r="K304" s="61">
        <f t="shared" si="134"/>
        <v>17.424594103230422</v>
      </c>
    </row>
    <row r="305" spans="2:11">
      <c r="B305" s="168">
        <v>422</v>
      </c>
      <c r="C305" s="169"/>
      <c r="D305" s="170"/>
      <c r="E305" s="59" t="s">
        <v>198</v>
      </c>
      <c r="F305" s="74">
        <f>F306+F308+F307</f>
        <v>17756.75</v>
      </c>
      <c r="G305" s="74">
        <f t="shared" ref="G305:H305" si="150">G306+G308+G307</f>
        <v>7000</v>
      </c>
      <c r="H305" s="74">
        <f t="shared" si="150"/>
        <v>7000</v>
      </c>
      <c r="I305" s="74">
        <f t="shared" ref="I305" si="151">I306+I308</f>
        <v>3213.85</v>
      </c>
      <c r="J305" s="61">
        <f t="shared" si="133"/>
        <v>45.912142857142854</v>
      </c>
      <c r="K305" s="61">
        <f t="shared" si="134"/>
        <v>18.099314345248992</v>
      </c>
    </row>
    <row r="306" spans="2:11">
      <c r="B306" s="171">
        <v>4221</v>
      </c>
      <c r="C306" s="171"/>
      <c r="D306" s="171"/>
      <c r="E306" s="54" t="s">
        <v>104</v>
      </c>
      <c r="F306" s="74">
        <v>1697.39</v>
      </c>
      <c r="G306" s="74">
        <v>7000</v>
      </c>
      <c r="H306" s="61">
        <f>G306</f>
        <v>7000</v>
      </c>
      <c r="I306" s="61">
        <v>1853.85</v>
      </c>
      <c r="J306" s="61">
        <f t="shared" si="133"/>
        <v>26.48357142857143</v>
      </c>
      <c r="K306" s="61">
        <f t="shared" si="134"/>
        <v>109.21768126358702</v>
      </c>
    </row>
    <row r="307" spans="2:11">
      <c r="B307" s="168">
        <v>4224</v>
      </c>
      <c r="C307" s="169"/>
      <c r="D307" s="170"/>
      <c r="E307" s="54" t="s">
        <v>199</v>
      </c>
      <c r="F307" s="74">
        <v>2213.29</v>
      </c>
      <c r="G307" s="74">
        <v>0</v>
      </c>
      <c r="H307" s="61">
        <v>0</v>
      </c>
      <c r="I307" s="61">
        <v>0</v>
      </c>
      <c r="J307" s="61"/>
      <c r="K307" s="61"/>
    </row>
    <row r="308" spans="2:11">
      <c r="B308" s="171">
        <v>4225</v>
      </c>
      <c r="C308" s="171"/>
      <c r="D308" s="171"/>
      <c r="E308" s="54" t="s">
        <v>200</v>
      </c>
      <c r="F308" s="74">
        <v>13846.07</v>
      </c>
      <c r="G308" s="74">
        <v>0</v>
      </c>
      <c r="H308" s="61">
        <f>G308</f>
        <v>0</v>
      </c>
      <c r="I308" s="61">
        <v>1360</v>
      </c>
      <c r="J308" s="61" t="e">
        <f t="shared" si="133"/>
        <v>#DIV/0!</v>
      </c>
      <c r="K308" s="61">
        <f t="shared" si="134"/>
        <v>9.8222817015947488</v>
      </c>
    </row>
    <row r="309" spans="2:11" ht="25">
      <c r="B309" s="171">
        <v>424</v>
      </c>
      <c r="C309" s="171"/>
      <c r="D309" s="171"/>
      <c r="E309" s="54" t="s">
        <v>275</v>
      </c>
      <c r="F309" s="74">
        <f>F310</f>
        <v>1049.1400000000001</v>
      </c>
      <c r="G309" s="74">
        <f>G310</f>
        <v>1500</v>
      </c>
      <c r="H309" s="74">
        <f t="shared" ref="H309:I309" si="152">H310</f>
        <v>1500</v>
      </c>
      <c r="I309" s="74">
        <f t="shared" si="152"/>
        <v>63</v>
      </c>
      <c r="J309" s="61">
        <f t="shared" si="133"/>
        <v>4.2</v>
      </c>
      <c r="K309" s="61">
        <f t="shared" si="134"/>
        <v>6.0049183140476954</v>
      </c>
    </row>
    <row r="310" spans="2:11">
      <c r="B310" s="171">
        <v>4241</v>
      </c>
      <c r="C310" s="171"/>
      <c r="D310" s="171"/>
      <c r="E310" s="54" t="s">
        <v>236</v>
      </c>
      <c r="F310" s="74">
        <v>1049.1400000000001</v>
      </c>
      <c r="G310" s="74">
        <v>1500</v>
      </c>
      <c r="H310" s="61">
        <f>G310</f>
        <v>1500</v>
      </c>
      <c r="I310" s="61">
        <v>63</v>
      </c>
      <c r="J310" s="61">
        <f t="shared" si="133"/>
        <v>4.2</v>
      </c>
      <c r="K310" s="61">
        <f t="shared" si="134"/>
        <v>6.0049183140476954</v>
      </c>
    </row>
    <row r="311" spans="2:11">
      <c r="B311" s="171" t="s">
        <v>230</v>
      </c>
      <c r="C311" s="171"/>
      <c r="D311" s="171"/>
      <c r="E311" s="54" t="s">
        <v>207</v>
      </c>
      <c r="F311" s="74"/>
      <c r="G311" s="74"/>
      <c r="H311" s="61"/>
      <c r="I311" s="61"/>
      <c r="J311" s="61" t="e">
        <f t="shared" si="133"/>
        <v>#DIV/0!</v>
      </c>
      <c r="K311" s="61" t="e">
        <f t="shared" si="134"/>
        <v>#DIV/0!</v>
      </c>
    </row>
    <row r="312" spans="2:11">
      <c r="B312" s="168" t="s">
        <v>221</v>
      </c>
      <c r="C312" s="169"/>
      <c r="D312" s="170"/>
      <c r="E312" s="54" t="s">
        <v>235</v>
      </c>
      <c r="F312" s="74"/>
      <c r="G312" s="74"/>
      <c r="H312" s="61"/>
      <c r="I312" s="61"/>
      <c r="J312" s="61" t="e">
        <f t="shared" si="133"/>
        <v>#DIV/0!</v>
      </c>
      <c r="K312" s="61" t="e">
        <f t="shared" si="134"/>
        <v>#DIV/0!</v>
      </c>
    </row>
    <row r="313" spans="2:11">
      <c r="B313" s="168">
        <v>6</v>
      </c>
      <c r="C313" s="169"/>
      <c r="D313" s="170"/>
      <c r="E313" s="54" t="s">
        <v>238</v>
      </c>
      <c r="F313" s="74">
        <f>F314+F318</f>
        <v>318.52999999999997</v>
      </c>
      <c r="G313" s="74">
        <f t="shared" ref="G313:I313" si="153">G314+G318</f>
        <v>0</v>
      </c>
      <c r="H313" s="74">
        <f t="shared" si="153"/>
        <v>0</v>
      </c>
      <c r="I313" s="74">
        <f t="shared" si="153"/>
        <v>405.88</v>
      </c>
      <c r="J313" s="61" t="e">
        <f t="shared" si="133"/>
        <v>#DIV/0!</v>
      </c>
      <c r="K313" s="61">
        <f t="shared" si="134"/>
        <v>127.42284871126739</v>
      </c>
    </row>
    <row r="314" spans="2:11">
      <c r="B314" s="168">
        <v>3</v>
      </c>
      <c r="C314" s="169"/>
      <c r="D314" s="170"/>
      <c r="E314" s="59" t="s">
        <v>4</v>
      </c>
      <c r="F314" s="74">
        <f t="shared" ref="F314:G316" si="154">F315</f>
        <v>0</v>
      </c>
      <c r="G314" s="74">
        <f t="shared" si="154"/>
        <v>0</v>
      </c>
      <c r="H314" s="74">
        <f t="shared" ref="H314:I314" si="155">H315</f>
        <v>0</v>
      </c>
      <c r="I314" s="74">
        <f t="shared" si="155"/>
        <v>405.88</v>
      </c>
      <c r="J314" s="61" t="e">
        <f t="shared" si="133"/>
        <v>#DIV/0!</v>
      </c>
      <c r="K314" s="61" t="e">
        <f t="shared" si="134"/>
        <v>#DIV/0!</v>
      </c>
    </row>
    <row r="315" spans="2:11">
      <c r="B315" s="168">
        <v>31</v>
      </c>
      <c r="C315" s="169"/>
      <c r="D315" s="170"/>
      <c r="E315" s="59" t="s">
        <v>5</v>
      </c>
      <c r="F315" s="74">
        <f t="shared" si="154"/>
        <v>0</v>
      </c>
      <c r="G315" s="74">
        <f t="shared" si="154"/>
        <v>0</v>
      </c>
      <c r="H315" s="74">
        <f t="shared" ref="H315:I315" si="156">H316</f>
        <v>0</v>
      </c>
      <c r="I315" s="74">
        <f t="shared" si="156"/>
        <v>405.88</v>
      </c>
      <c r="J315" s="61" t="e">
        <f t="shared" si="133"/>
        <v>#DIV/0!</v>
      </c>
      <c r="K315" s="61" t="e">
        <f t="shared" si="134"/>
        <v>#DIV/0!</v>
      </c>
    </row>
    <row r="316" spans="2:11">
      <c r="B316" s="171">
        <v>313</v>
      </c>
      <c r="C316" s="171"/>
      <c r="D316" s="171"/>
      <c r="E316" s="54" t="s">
        <v>162</v>
      </c>
      <c r="F316" s="74">
        <f t="shared" si="154"/>
        <v>0</v>
      </c>
      <c r="G316" s="74">
        <f t="shared" si="154"/>
        <v>0</v>
      </c>
      <c r="H316" s="74">
        <f t="shared" ref="H316:I316" si="157">H317</f>
        <v>0</v>
      </c>
      <c r="I316" s="74">
        <f t="shared" si="157"/>
        <v>405.88</v>
      </c>
      <c r="J316" s="61" t="e">
        <f t="shared" si="133"/>
        <v>#DIV/0!</v>
      </c>
      <c r="K316" s="61" t="e">
        <f t="shared" si="134"/>
        <v>#DIV/0!</v>
      </c>
    </row>
    <row r="317" spans="2:11">
      <c r="B317" s="168">
        <v>3132</v>
      </c>
      <c r="C317" s="169"/>
      <c r="D317" s="170"/>
      <c r="E317" s="54" t="s">
        <v>163</v>
      </c>
      <c r="F317" s="74">
        <v>0</v>
      </c>
      <c r="G317" s="74">
        <v>0</v>
      </c>
      <c r="H317" s="61">
        <v>0</v>
      </c>
      <c r="I317" s="61">
        <v>405.88</v>
      </c>
      <c r="J317" s="61" t="e">
        <f t="shared" si="133"/>
        <v>#DIV/0!</v>
      </c>
      <c r="K317" s="61" t="e">
        <f t="shared" si="134"/>
        <v>#DIV/0!</v>
      </c>
    </row>
    <row r="318" spans="2:11">
      <c r="B318" s="168">
        <v>329</v>
      </c>
      <c r="C318" s="169"/>
      <c r="D318" s="170"/>
      <c r="E318" s="54" t="s">
        <v>184</v>
      </c>
      <c r="F318" s="74">
        <f>F319</f>
        <v>318.52999999999997</v>
      </c>
      <c r="G318" s="74">
        <f t="shared" ref="G318:I318" si="158">G319</f>
        <v>0</v>
      </c>
      <c r="H318" s="74">
        <f t="shared" si="158"/>
        <v>0</v>
      </c>
      <c r="I318" s="74">
        <f t="shared" si="158"/>
        <v>0</v>
      </c>
      <c r="J318" s="61"/>
      <c r="K318" s="61"/>
    </row>
    <row r="319" spans="2:11">
      <c r="B319" s="168">
        <v>3299</v>
      </c>
      <c r="C319" s="169"/>
      <c r="D319" s="170"/>
      <c r="E319" s="94" t="s">
        <v>184</v>
      </c>
      <c r="F319" s="74">
        <v>318.52999999999997</v>
      </c>
      <c r="G319" s="74">
        <v>0</v>
      </c>
      <c r="H319" s="61">
        <v>0</v>
      </c>
      <c r="I319" s="61">
        <v>0</v>
      </c>
      <c r="J319" s="61"/>
      <c r="K319" s="61"/>
    </row>
    <row r="320" spans="2:11">
      <c r="B320" s="171" t="s">
        <v>230</v>
      </c>
      <c r="C320" s="171"/>
      <c r="D320" s="171"/>
      <c r="E320" s="54" t="s">
        <v>207</v>
      </c>
      <c r="F320" s="50"/>
      <c r="G320" s="50"/>
      <c r="H320" s="8"/>
      <c r="I320" s="8"/>
      <c r="J320" s="61" t="e">
        <f t="shared" si="133"/>
        <v>#DIV/0!</v>
      </c>
      <c r="K320" s="61" t="e">
        <f t="shared" si="134"/>
        <v>#DIV/0!</v>
      </c>
    </row>
    <row r="321" spans="2:11">
      <c r="B321" s="168" t="s">
        <v>239</v>
      </c>
      <c r="C321" s="169"/>
      <c r="D321" s="170"/>
      <c r="E321" s="54" t="s">
        <v>232</v>
      </c>
      <c r="F321" s="50"/>
      <c r="G321" s="50"/>
      <c r="H321" s="8"/>
      <c r="I321" s="8"/>
      <c r="J321" s="61" t="e">
        <f t="shared" si="133"/>
        <v>#DIV/0!</v>
      </c>
      <c r="K321" s="61" t="e">
        <f t="shared" si="134"/>
        <v>#DIV/0!</v>
      </c>
    </row>
    <row r="322" spans="2:11">
      <c r="B322" s="168">
        <v>6</v>
      </c>
      <c r="C322" s="169"/>
      <c r="D322" s="170"/>
      <c r="E322" s="54" t="s">
        <v>238</v>
      </c>
      <c r="F322" s="74">
        <f>F323</f>
        <v>13320.98</v>
      </c>
      <c r="G322" s="74">
        <f>G323</f>
        <v>69283</v>
      </c>
      <c r="H322" s="74">
        <f t="shared" ref="H322:I322" si="159">H323</f>
        <v>69283</v>
      </c>
      <c r="I322" s="74">
        <f t="shared" si="159"/>
        <v>15405.160000000002</v>
      </c>
      <c r="J322" s="61">
        <f t="shared" si="133"/>
        <v>22.235122613050823</v>
      </c>
      <c r="K322" s="61">
        <f t="shared" si="134"/>
        <v>115.64584587620432</v>
      </c>
    </row>
    <row r="323" spans="2:11">
      <c r="B323" s="168">
        <v>3</v>
      </c>
      <c r="C323" s="169"/>
      <c r="D323" s="170"/>
      <c r="E323" s="59" t="s">
        <v>4</v>
      </c>
      <c r="F323" s="74">
        <f>F324+F331</f>
        <v>13320.98</v>
      </c>
      <c r="G323" s="74">
        <f>G324+G331</f>
        <v>69283</v>
      </c>
      <c r="H323" s="74">
        <f t="shared" ref="H323:I323" si="160">H324+H331</f>
        <v>69283</v>
      </c>
      <c r="I323" s="74">
        <f t="shared" si="160"/>
        <v>15405.160000000002</v>
      </c>
      <c r="J323" s="61">
        <f t="shared" si="133"/>
        <v>22.235122613050823</v>
      </c>
      <c r="K323" s="61">
        <f t="shared" si="134"/>
        <v>115.64584587620432</v>
      </c>
    </row>
    <row r="324" spans="2:11">
      <c r="B324" s="168">
        <v>31</v>
      </c>
      <c r="C324" s="169"/>
      <c r="D324" s="170"/>
      <c r="E324" s="59" t="s">
        <v>5</v>
      </c>
      <c r="F324" s="74">
        <f>F325+F327+F329</f>
        <v>11861.01</v>
      </c>
      <c r="G324" s="74">
        <f>G325+G327+G329</f>
        <v>48400</v>
      </c>
      <c r="H324" s="74">
        <f t="shared" ref="H324:I324" si="161">H325+H327+H329</f>
        <v>48400</v>
      </c>
      <c r="I324" s="74">
        <f t="shared" si="161"/>
        <v>15250.000000000002</v>
      </c>
      <c r="J324" s="61">
        <f t="shared" si="133"/>
        <v>31.508264462809919</v>
      </c>
      <c r="K324" s="61">
        <f t="shared" si="134"/>
        <v>128.57252459950715</v>
      </c>
    </row>
    <row r="325" spans="2:11">
      <c r="B325" s="168">
        <v>311</v>
      </c>
      <c r="C325" s="169"/>
      <c r="D325" s="170"/>
      <c r="E325" s="59" t="s">
        <v>36</v>
      </c>
      <c r="F325" s="74">
        <f>F326</f>
        <v>11462.84</v>
      </c>
      <c r="G325" s="74">
        <f>G326</f>
        <v>41204</v>
      </c>
      <c r="H325" s="74">
        <f t="shared" ref="H325:I325" si="162">H326</f>
        <v>41204</v>
      </c>
      <c r="I325" s="74">
        <f t="shared" si="162"/>
        <v>12299.2</v>
      </c>
      <c r="J325" s="61">
        <f t="shared" si="133"/>
        <v>29.84952917192506</v>
      </c>
      <c r="K325" s="61">
        <f t="shared" si="134"/>
        <v>107.29627212802413</v>
      </c>
    </row>
    <row r="326" spans="2:11">
      <c r="B326" s="171">
        <v>3111</v>
      </c>
      <c r="C326" s="171"/>
      <c r="D326" s="171"/>
      <c r="E326" s="54" t="s">
        <v>37</v>
      </c>
      <c r="F326" s="74">
        <v>11462.84</v>
      </c>
      <c r="G326" s="74">
        <v>41204</v>
      </c>
      <c r="H326" s="61">
        <f>G326</f>
        <v>41204</v>
      </c>
      <c r="I326" s="61">
        <v>12299.2</v>
      </c>
      <c r="J326" s="61">
        <f t="shared" si="133"/>
        <v>29.84952917192506</v>
      </c>
      <c r="K326" s="61">
        <f t="shared" si="134"/>
        <v>107.29627212802413</v>
      </c>
    </row>
    <row r="327" spans="2:11">
      <c r="B327" s="172">
        <v>312</v>
      </c>
      <c r="C327" s="173"/>
      <c r="D327" s="174"/>
      <c r="E327" s="54" t="s">
        <v>161</v>
      </c>
      <c r="F327" s="74">
        <f>F328</f>
        <v>398.17</v>
      </c>
      <c r="G327" s="74">
        <f>G328</f>
        <v>398</v>
      </c>
      <c r="H327" s="74">
        <f t="shared" ref="H327:I327" si="163">H328</f>
        <v>398</v>
      </c>
      <c r="I327" s="74">
        <f t="shared" si="163"/>
        <v>1327.28</v>
      </c>
      <c r="J327" s="61">
        <f t="shared" si="133"/>
        <v>333.48743718592965</v>
      </c>
      <c r="K327" s="61">
        <f t="shared" si="134"/>
        <v>333.34505362031291</v>
      </c>
    </row>
    <row r="328" spans="2:11">
      <c r="B328" s="172">
        <v>3121</v>
      </c>
      <c r="C328" s="173"/>
      <c r="D328" s="174"/>
      <c r="E328" s="54" t="s">
        <v>161</v>
      </c>
      <c r="F328" s="74">
        <v>398.17</v>
      </c>
      <c r="G328" s="74">
        <v>398</v>
      </c>
      <c r="H328" s="61">
        <f>G328</f>
        <v>398</v>
      </c>
      <c r="I328" s="61">
        <v>1327.28</v>
      </c>
      <c r="J328" s="61">
        <f t="shared" si="133"/>
        <v>333.48743718592965</v>
      </c>
      <c r="K328" s="61">
        <f t="shared" si="134"/>
        <v>333.34505362031291</v>
      </c>
    </row>
    <row r="329" spans="2:11">
      <c r="B329" s="171">
        <v>313</v>
      </c>
      <c r="C329" s="171"/>
      <c r="D329" s="171"/>
      <c r="E329" s="54" t="s">
        <v>162</v>
      </c>
      <c r="F329" s="74">
        <f>F330</f>
        <v>0</v>
      </c>
      <c r="G329" s="74">
        <f>G330</f>
        <v>6798</v>
      </c>
      <c r="H329" s="74">
        <f t="shared" ref="H329:I329" si="164">H330</f>
        <v>6798</v>
      </c>
      <c r="I329" s="74">
        <f t="shared" si="164"/>
        <v>1623.52</v>
      </c>
      <c r="J329" s="61">
        <f t="shared" si="133"/>
        <v>23.88231832892027</v>
      </c>
      <c r="K329" s="61" t="e">
        <f t="shared" si="134"/>
        <v>#DIV/0!</v>
      </c>
    </row>
    <row r="330" spans="2:11">
      <c r="B330" s="168">
        <v>3132</v>
      </c>
      <c r="C330" s="169"/>
      <c r="D330" s="170"/>
      <c r="E330" s="54" t="s">
        <v>163</v>
      </c>
      <c r="F330" s="74">
        <v>0</v>
      </c>
      <c r="G330" s="74">
        <v>6798</v>
      </c>
      <c r="H330" s="61">
        <f>G330</f>
        <v>6798</v>
      </c>
      <c r="I330" s="61">
        <v>1623.52</v>
      </c>
      <c r="J330" s="61">
        <f t="shared" si="133"/>
        <v>23.88231832892027</v>
      </c>
      <c r="K330" s="61" t="e">
        <f t="shared" si="134"/>
        <v>#DIV/0!</v>
      </c>
    </row>
    <row r="331" spans="2:11">
      <c r="B331" s="168">
        <v>32</v>
      </c>
      <c r="C331" s="169"/>
      <c r="D331" s="170"/>
      <c r="E331" s="59" t="s">
        <v>13</v>
      </c>
      <c r="F331" s="74">
        <f>F332+F336+F340+F338</f>
        <v>1459.97</v>
      </c>
      <c r="G331" s="74">
        <f>G332+G336+G340+G338</f>
        <v>20883</v>
      </c>
      <c r="H331" s="74">
        <f t="shared" ref="H331:I331" si="165">H332+H336+H340+H338</f>
        <v>20883</v>
      </c>
      <c r="I331" s="74">
        <f t="shared" si="165"/>
        <v>155.16</v>
      </c>
      <c r="J331" s="61">
        <f t="shared" si="133"/>
        <v>0.7429966958770291</v>
      </c>
      <c r="K331" s="61">
        <f t="shared" si="134"/>
        <v>10.627615635937724</v>
      </c>
    </row>
    <row r="332" spans="2:11">
      <c r="B332" s="168">
        <v>321</v>
      </c>
      <c r="C332" s="169"/>
      <c r="D332" s="170"/>
      <c r="E332" s="59" t="s">
        <v>264</v>
      </c>
      <c r="F332" s="74">
        <f>SUM(F333:F335)</f>
        <v>1459.97</v>
      </c>
      <c r="G332" s="74">
        <f>SUM(G333:G335)</f>
        <v>5514</v>
      </c>
      <c r="H332" s="74">
        <f t="shared" ref="H332:I332" si="166">SUM(H333:H335)</f>
        <v>5514</v>
      </c>
      <c r="I332" s="74">
        <f t="shared" si="166"/>
        <v>155.16</v>
      </c>
      <c r="J332" s="61">
        <f t="shared" si="133"/>
        <v>2.8139281828073992</v>
      </c>
      <c r="K332" s="61">
        <f t="shared" si="134"/>
        <v>10.627615635937724</v>
      </c>
    </row>
    <row r="333" spans="2:11">
      <c r="B333" s="171">
        <v>3211</v>
      </c>
      <c r="C333" s="171"/>
      <c r="D333" s="171"/>
      <c r="E333" s="54" t="s">
        <v>39</v>
      </c>
      <c r="F333" s="74">
        <v>1328.31</v>
      </c>
      <c r="G333" s="74">
        <v>2655</v>
      </c>
      <c r="H333" s="61">
        <f>G333</f>
        <v>2655</v>
      </c>
      <c r="I333" s="61">
        <v>0</v>
      </c>
      <c r="J333" s="61">
        <f t="shared" si="133"/>
        <v>0</v>
      </c>
      <c r="K333" s="61">
        <f t="shared" si="134"/>
        <v>0</v>
      </c>
    </row>
    <row r="334" spans="2:11" ht="25">
      <c r="B334" s="171">
        <v>3212</v>
      </c>
      <c r="C334" s="171"/>
      <c r="D334" s="171"/>
      <c r="E334" s="54" t="s">
        <v>225</v>
      </c>
      <c r="F334" s="74">
        <v>131.66</v>
      </c>
      <c r="G334" s="74">
        <v>299</v>
      </c>
      <c r="H334" s="61">
        <f>G334</f>
        <v>299</v>
      </c>
      <c r="I334" s="61">
        <v>155.16</v>
      </c>
      <c r="J334" s="61">
        <f t="shared" si="133"/>
        <v>51.892976588628756</v>
      </c>
      <c r="K334" s="61">
        <f t="shared" si="134"/>
        <v>117.84900501291204</v>
      </c>
    </row>
    <row r="335" spans="2:11">
      <c r="B335" s="171">
        <v>3213</v>
      </c>
      <c r="C335" s="171"/>
      <c r="D335" s="171"/>
      <c r="E335" s="54" t="s">
        <v>166</v>
      </c>
      <c r="F335" s="74">
        <v>0</v>
      </c>
      <c r="G335" s="74">
        <v>2560</v>
      </c>
      <c r="H335" s="61">
        <f>G335</f>
        <v>2560</v>
      </c>
      <c r="I335" s="61">
        <v>0</v>
      </c>
      <c r="J335" s="61">
        <f t="shared" si="133"/>
        <v>0</v>
      </c>
      <c r="K335" s="61" t="e">
        <f t="shared" si="134"/>
        <v>#DIV/0!</v>
      </c>
    </row>
    <row r="336" spans="2:11">
      <c r="B336" s="168">
        <v>322</v>
      </c>
      <c r="C336" s="169"/>
      <c r="D336" s="170"/>
      <c r="E336" s="54" t="s">
        <v>168</v>
      </c>
      <c r="F336" s="74">
        <v>0</v>
      </c>
      <c r="G336" s="74">
        <f>G337</f>
        <v>11281</v>
      </c>
      <c r="H336" s="74">
        <f t="shared" ref="H336:I336" si="167">H337</f>
        <v>11281</v>
      </c>
      <c r="I336" s="74">
        <f t="shared" si="167"/>
        <v>0</v>
      </c>
      <c r="J336" s="61">
        <f t="shared" si="133"/>
        <v>0</v>
      </c>
      <c r="K336" s="61" t="e">
        <f t="shared" si="134"/>
        <v>#DIV/0!</v>
      </c>
    </row>
    <row r="337" spans="2:11">
      <c r="B337" s="168">
        <v>3222</v>
      </c>
      <c r="C337" s="169"/>
      <c r="D337" s="170"/>
      <c r="E337" s="59" t="s">
        <v>276</v>
      </c>
      <c r="F337" s="74">
        <v>0</v>
      </c>
      <c r="G337" s="74">
        <v>11281</v>
      </c>
      <c r="H337" s="61">
        <f>G337</f>
        <v>11281</v>
      </c>
      <c r="I337" s="61">
        <v>0</v>
      </c>
      <c r="J337" s="61">
        <f t="shared" si="133"/>
        <v>0</v>
      </c>
      <c r="K337" s="61" t="e">
        <f t="shared" si="134"/>
        <v>#DIV/0!</v>
      </c>
    </row>
    <row r="338" spans="2:11">
      <c r="B338" s="168">
        <v>323</v>
      </c>
      <c r="C338" s="169"/>
      <c r="D338" s="170"/>
      <c r="E338" s="54" t="s">
        <v>173</v>
      </c>
      <c r="F338" s="74">
        <f>F339</f>
        <v>0</v>
      </c>
      <c r="G338" s="74">
        <f>G339</f>
        <v>3637</v>
      </c>
      <c r="H338" s="61">
        <f>H339</f>
        <v>3637</v>
      </c>
      <c r="I338" s="61">
        <f>I339</f>
        <v>0</v>
      </c>
      <c r="J338" s="61">
        <f t="shared" si="133"/>
        <v>0</v>
      </c>
      <c r="K338" s="61" t="e">
        <f t="shared" si="134"/>
        <v>#DIV/0!</v>
      </c>
    </row>
    <row r="339" spans="2:11">
      <c r="B339" s="168">
        <v>3233</v>
      </c>
      <c r="C339" s="169"/>
      <c r="D339" s="170"/>
      <c r="E339" s="59" t="s">
        <v>176</v>
      </c>
      <c r="F339" s="74">
        <v>0</v>
      </c>
      <c r="G339" s="74">
        <v>3637</v>
      </c>
      <c r="H339" s="61">
        <f>G339</f>
        <v>3637</v>
      </c>
      <c r="I339" s="61">
        <v>0</v>
      </c>
      <c r="J339" s="61">
        <f t="shared" si="133"/>
        <v>0</v>
      </c>
      <c r="K339" s="61" t="e">
        <f t="shared" si="134"/>
        <v>#DIV/0!</v>
      </c>
    </row>
    <row r="340" spans="2:11">
      <c r="B340" s="168">
        <v>329</v>
      </c>
      <c r="C340" s="169"/>
      <c r="D340" s="170"/>
      <c r="E340" s="54" t="s">
        <v>184</v>
      </c>
      <c r="F340" s="50">
        <f>F341</f>
        <v>0</v>
      </c>
      <c r="G340" s="74">
        <f>G341</f>
        <v>451</v>
      </c>
      <c r="H340" s="61">
        <f>H341</f>
        <v>451</v>
      </c>
      <c r="I340" s="8">
        <f>I341</f>
        <v>0</v>
      </c>
      <c r="J340" s="61">
        <f t="shared" ref="J340:J341" si="168">I340/H340*100</f>
        <v>0</v>
      </c>
      <c r="K340" s="61" t="e">
        <f t="shared" ref="K340:K341" si="169">I340/F340*100</f>
        <v>#DIV/0!</v>
      </c>
    </row>
    <row r="341" spans="2:11">
      <c r="B341" s="168">
        <v>3293</v>
      </c>
      <c r="C341" s="169"/>
      <c r="D341" s="170"/>
      <c r="E341" s="59" t="s">
        <v>186</v>
      </c>
      <c r="F341" s="50">
        <v>0</v>
      </c>
      <c r="G341" s="74">
        <v>451</v>
      </c>
      <c r="H341" s="61">
        <f>G341</f>
        <v>451</v>
      </c>
      <c r="I341" s="8">
        <v>0</v>
      </c>
      <c r="J341" s="61">
        <f t="shared" si="168"/>
        <v>0</v>
      </c>
      <c r="K341" s="61" t="e">
        <f t="shared" si="169"/>
        <v>#DIV/0!</v>
      </c>
    </row>
  </sheetData>
  <autoFilter ref="E1:E341" xr:uid="{8BFA61AC-C1A1-4573-8FAF-384E469CD2EE}"/>
  <mergeCells count="334">
    <mergeCell ref="B18:D18"/>
    <mergeCell ref="B15:D15"/>
    <mergeCell ref="B22:D22"/>
    <mergeCell ref="B19:D19"/>
    <mergeCell ref="B20:D20"/>
    <mergeCell ref="B21:D21"/>
    <mergeCell ref="B16:D16"/>
    <mergeCell ref="B17:D17"/>
    <mergeCell ref="B1:D1"/>
    <mergeCell ref="B4:J4"/>
    <mergeCell ref="B6:E6"/>
    <mergeCell ref="B7:E7"/>
    <mergeCell ref="B2:J2"/>
    <mergeCell ref="B13:D13"/>
    <mergeCell ref="B8:D8"/>
    <mergeCell ref="B11:D11"/>
    <mergeCell ref="B12:D12"/>
    <mergeCell ref="B10:D10"/>
    <mergeCell ref="B9:D9"/>
    <mergeCell ref="B28:D28"/>
    <mergeCell ref="B29:D29"/>
    <mergeCell ref="B30:D30"/>
    <mergeCell ref="B31:D31"/>
    <mergeCell ref="B32:D32"/>
    <mergeCell ref="B23:D23"/>
    <mergeCell ref="B24:D24"/>
    <mergeCell ref="B25:D25"/>
    <mergeCell ref="B26:D26"/>
    <mergeCell ref="B27:D27"/>
    <mergeCell ref="B38:D38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54:D54"/>
    <mergeCell ref="B55:D55"/>
    <mergeCell ref="B48:D48"/>
    <mergeCell ref="B49:D49"/>
    <mergeCell ref="B50:D50"/>
    <mergeCell ref="B51:D51"/>
    <mergeCell ref="B52:D52"/>
    <mergeCell ref="B43:D43"/>
    <mergeCell ref="B44:D44"/>
    <mergeCell ref="B45:D45"/>
    <mergeCell ref="B46:D46"/>
    <mergeCell ref="B47:D47"/>
    <mergeCell ref="B61:D61"/>
    <mergeCell ref="B62:D62"/>
    <mergeCell ref="B63:D63"/>
    <mergeCell ref="B64:D64"/>
    <mergeCell ref="B65:D65"/>
    <mergeCell ref="B56:D56"/>
    <mergeCell ref="B57:D57"/>
    <mergeCell ref="B58:D58"/>
    <mergeCell ref="B60:D60"/>
    <mergeCell ref="B70:D70"/>
    <mergeCell ref="B71:D71"/>
    <mergeCell ref="B72:D72"/>
    <mergeCell ref="B73:D73"/>
    <mergeCell ref="B74:D74"/>
    <mergeCell ref="B66:D66"/>
    <mergeCell ref="B67:D67"/>
    <mergeCell ref="B68:D68"/>
    <mergeCell ref="B69:D69"/>
    <mergeCell ref="B80:D80"/>
    <mergeCell ref="B81:D81"/>
    <mergeCell ref="B82:D82"/>
    <mergeCell ref="B83:D83"/>
    <mergeCell ref="B84:D84"/>
    <mergeCell ref="B75:D75"/>
    <mergeCell ref="B76:D76"/>
    <mergeCell ref="B77:D77"/>
    <mergeCell ref="B78:D78"/>
    <mergeCell ref="B79:D79"/>
    <mergeCell ref="B95:D95"/>
    <mergeCell ref="B96:D96"/>
    <mergeCell ref="B90:D90"/>
    <mergeCell ref="B91:D91"/>
    <mergeCell ref="B92:D92"/>
    <mergeCell ref="B93:D93"/>
    <mergeCell ref="B94:D94"/>
    <mergeCell ref="B85:D85"/>
    <mergeCell ref="B86:D86"/>
    <mergeCell ref="B87:D87"/>
    <mergeCell ref="B88:D88"/>
    <mergeCell ref="B89:D89"/>
    <mergeCell ref="B99:D99"/>
    <mergeCell ref="B100:D100"/>
    <mergeCell ref="B101:D101"/>
    <mergeCell ref="B103:D103"/>
    <mergeCell ref="B105:D105"/>
    <mergeCell ref="B102:D102"/>
    <mergeCell ref="B104:D104"/>
    <mergeCell ref="B97:D97"/>
    <mergeCell ref="B98:D98"/>
    <mergeCell ref="B117:D117"/>
    <mergeCell ref="B118:D118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11:D111"/>
    <mergeCell ref="B116:D116"/>
    <mergeCell ref="B128:D128"/>
    <mergeCell ref="B129:D129"/>
    <mergeCell ref="B130:D130"/>
    <mergeCell ref="B140:D140"/>
    <mergeCell ref="B135:D135"/>
    <mergeCell ref="B136:D136"/>
    <mergeCell ref="B137:D137"/>
    <mergeCell ref="B138:D138"/>
    <mergeCell ref="B139:D139"/>
    <mergeCell ref="B132:D132"/>
    <mergeCell ref="B133:D133"/>
    <mergeCell ref="B134:D134"/>
    <mergeCell ref="B131:D131"/>
    <mergeCell ref="B124:D124"/>
    <mergeCell ref="B125:D125"/>
    <mergeCell ref="B126:D126"/>
    <mergeCell ref="B127:D127"/>
    <mergeCell ref="B119:D119"/>
    <mergeCell ref="B120:D120"/>
    <mergeCell ref="B121:D121"/>
    <mergeCell ref="B122:D122"/>
    <mergeCell ref="B123:D123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55:D155"/>
    <mergeCell ref="B156:D156"/>
    <mergeCell ref="B157:D157"/>
    <mergeCell ref="B158:D158"/>
    <mergeCell ref="B159:D159"/>
    <mergeCell ref="B151:D151"/>
    <mergeCell ref="B152:D152"/>
    <mergeCell ref="B153:D153"/>
    <mergeCell ref="B154:D154"/>
    <mergeCell ref="B165:D165"/>
    <mergeCell ref="B166:D166"/>
    <mergeCell ref="B167:D167"/>
    <mergeCell ref="B168:D168"/>
    <mergeCell ref="B169:D169"/>
    <mergeCell ref="B160:D160"/>
    <mergeCell ref="B161:D161"/>
    <mergeCell ref="B162:D162"/>
    <mergeCell ref="B163:D163"/>
    <mergeCell ref="B164:D164"/>
    <mergeCell ref="B175:D175"/>
    <mergeCell ref="B176:D176"/>
    <mergeCell ref="B177:D177"/>
    <mergeCell ref="B178:D178"/>
    <mergeCell ref="B179:D179"/>
    <mergeCell ref="B170:D170"/>
    <mergeCell ref="B171:D171"/>
    <mergeCell ref="B172:D172"/>
    <mergeCell ref="B173:D173"/>
    <mergeCell ref="B174:D174"/>
    <mergeCell ref="B185:D185"/>
    <mergeCell ref="B186:D186"/>
    <mergeCell ref="B187:D187"/>
    <mergeCell ref="B188:D188"/>
    <mergeCell ref="B189:D189"/>
    <mergeCell ref="B180:D180"/>
    <mergeCell ref="B181:D181"/>
    <mergeCell ref="B182:D182"/>
    <mergeCell ref="B183:D183"/>
    <mergeCell ref="B184:D184"/>
    <mergeCell ref="B198:D198"/>
    <mergeCell ref="B199:D199"/>
    <mergeCell ref="B200:D200"/>
    <mergeCell ref="B201:D201"/>
    <mergeCell ref="B202:D202"/>
    <mergeCell ref="B195:D195"/>
    <mergeCell ref="B196:D196"/>
    <mergeCell ref="B197:D197"/>
    <mergeCell ref="B190:D190"/>
    <mergeCell ref="B191:D191"/>
    <mergeCell ref="B192:D192"/>
    <mergeCell ref="B193:D193"/>
    <mergeCell ref="B194:D194"/>
    <mergeCell ref="B208:D208"/>
    <mergeCell ref="B209:D209"/>
    <mergeCell ref="B210:D210"/>
    <mergeCell ref="B211:D211"/>
    <mergeCell ref="B212:D212"/>
    <mergeCell ref="B203:D203"/>
    <mergeCell ref="B204:D204"/>
    <mergeCell ref="B205:D205"/>
    <mergeCell ref="B206:D206"/>
    <mergeCell ref="B207:D207"/>
    <mergeCell ref="B221:D221"/>
    <mergeCell ref="B222:D222"/>
    <mergeCell ref="B220:D220"/>
    <mergeCell ref="B219:D219"/>
    <mergeCell ref="B216:D216"/>
    <mergeCell ref="B217:D217"/>
    <mergeCell ref="B218:D218"/>
    <mergeCell ref="B213:D213"/>
    <mergeCell ref="B214:D214"/>
    <mergeCell ref="B215:D215"/>
    <mergeCell ref="B229:D229"/>
    <mergeCell ref="B230:D230"/>
    <mergeCell ref="B227:D227"/>
    <mergeCell ref="B228:D228"/>
    <mergeCell ref="B231:D231"/>
    <mergeCell ref="B232:D232"/>
    <mergeCell ref="B233:D233"/>
    <mergeCell ref="B226:D226"/>
    <mergeCell ref="B223:D223"/>
    <mergeCell ref="B224:D224"/>
    <mergeCell ref="B225:D225"/>
    <mergeCell ref="B243:D243"/>
    <mergeCell ref="B244:D244"/>
    <mergeCell ref="B246:D246"/>
    <mergeCell ref="B248:D248"/>
    <mergeCell ref="B240:D240"/>
    <mergeCell ref="B241:D241"/>
    <mergeCell ref="B242:D242"/>
    <mergeCell ref="B234:D234"/>
    <mergeCell ref="B235:D235"/>
    <mergeCell ref="B236:D236"/>
    <mergeCell ref="B237:D237"/>
    <mergeCell ref="B238:D238"/>
    <mergeCell ref="B239:D239"/>
    <mergeCell ref="B260:D260"/>
    <mergeCell ref="B261:D261"/>
    <mergeCell ref="B262:D262"/>
    <mergeCell ref="B263:D263"/>
    <mergeCell ref="B256:D256"/>
    <mergeCell ref="B257:D257"/>
    <mergeCell ref="B258:D258"/>
    <mergeCell ref="B259:D259"/>
    <mergeCell ref="B245:D245"/>
    <mergeCell ref="B247:D247"/>
    <mergeCell ref="B249:D249"/>
    <mergeCell ref="B252:D252"/>
    <mergeCell ref="B254:D254"/>
    <mergeCell ref="B255:D255"/>
    <mergeCell ref="B250:D250"/>
    <mergeCell ref="B251:D251"/>
    <mergeCell ref="B253:D253"/>
    <mergeCell ref="B269:D269"/>
    <mergeCell ref="B270:D270"/>
    <mergeCell ref="B271:D271"/>
    <mergeCell ref="B272:D272"/>
    <mergeCell ref="B264:D264"/>
    <mergeCell ref="B265:D265"/>
    <mergeCell ref="B266:D266"/>
    <mergeCell ref="B267:D267"/>
    <mergeCell ref="B268:D268"/>
    <mergeCell ref="B278:D278"/>
    <mergeCell ref="B279:D279"/>
    <mergeCell ref="B280:D280"/>
    <mergeCell ref="B281:D281"/>
    <mergeCell ref="B283:D283"/>
    <mergeCell ref="B273:D273"/>
    <mergeCell ref="B274:D274"/>
    <mergeCell ref="B275:D275"/>
    <mergeCell ref="B276:D276"/>
    <mergeCell ref="B277:D277"/>
    <mergeCell ref="B304:D304"/>
    <mergeCell ref="B305:D305"/>
    <mergeCell ref="B282:D282"/>
    <mergeCell ref="B284:D284"/>
    <mergeCell ref="B285:D285"/>
    <mergeCell ref="B295:D295"/>
    <mergeCell ref="B297:D297"/>
    <mergeCell ref="B298:D298"/>
    <mergeCell ref="B299:D299"/>
    <mergeCell ref="B301:D301"/>
    <mergeCell ref="B302:D302"/>
    <mergeCell ref="B303:D303"/>
    <mergeCell ref="B292:D292"/>
    <mergeCell ref="B293:D293"/>
    <mergeCell ref="B296:D296"/>
    <mergeCell ref="B300:D300"/>
    <mergeCell ref="B286:D286"/>
    <mergeCell ref="B287:D287"/>
    <mergeCell ref="B288:D288"/>
    <mergeCell ref="B290:D290"/>
    <mergeCell ref="B291:D291"/>
    <mergeCell ref="B317:D317"/>
    <mergeCell ref="B316:D316"/>
    <mergeCell ref="B311:D311"/>
    <mergeCell ref="B312:D312"/>
    <mergeCell ref="B313:D313"/>
    <mergeCell ref="B314:D314"/>
    <mergeCell ref="B315:D315"/>
    <mergeCell ref="B306:D306"/>
    <mergeCell ref="B308:D308"/>
    <mergeCell ref="B309:D309"/>
    <mergeCell ref="B310:D310"/>
    <mergeCell ref="B307:D307"/>
    <mergeCell ref="B318:D318"/>
    <mergeCell ref="B319:D319"/>
    <mergeCell ref="B340:D340"/>
    <mergeCell ref="B341:D341"/>
    <mergeCell ref="B339:D339"/>
    <mergeCell ref="B338:D338"/>
    <mergeCell ref="B336:D336"/>
    <mergeCell ref="B337:D337"/>
    <mergeCell ref="B331:D331"/>
    <mergeCell ref="B332:D332"/>
    <mergeCell ref="B333:D333"/>
    <mergeCell ref="B334:D334"/>
    <mergeCell ref="B335:D335"/>
    <mergeCell ref="B320:D320"/>
    <mergeCell ref="B321:D321"/>
    <mergeCell ref="B322:D322"/>
    <mergeCell ref="B323:D323"/>
    <mergeCell ref="B329:D329"/>
    <mergeCell ref="B326:D326"/>
    <mergeCell ref="B327:D327"/>
    <mergeCell ref="B328:D328"/>
    <mergeCell ref="B330:D330"/>
    <mergeCell ref="B324:D324"/>
    <mergeCell ref="B325:D325"/>
  </mergeCells>
  <pageMargins left="0.7" right="0.7" top="0.75" bottom="0.75" header="0.3" footer="0.3"/>
  <pageSetup paperSize="9" scale="5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1C25F-C147-4E31-A97F-8AE3DC7E2A86}">
  <dimension ref="A1:T27"/>
  <sheetViews>
    <sheetView topLeftCell="C16" zoomScaleNormal="100" workbookViewId="0">
      <selection activeCell="R27" sqref="R27"/>
    </sheetView>
  </sheetViews>
  <sheetFormatPr defaultRowHeight="14.5"/>
  <cols>
    <col min="7" max="7" width="13.26953125" customWidth="1"/>
    <col min="11" max="11" width="11.26953125" customWidth="1"/>
    <col min="14" max="14" width="12" customWidth="1"/>
    <col min="17" max="17" width="13.08984375" customWidth="1"/>
    <col min="18" max="18" width="15.36328125" customWidth="1"/>
  </cols>
  <sheetData>
    <row r="1" spans="1:20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0">
      <c r="A2" s="102"/>
      <c r="B2" s="178" t="s">
        <v>319</v>
      </c>
      <c r="C2" s="179"/>
      <c r="D2" s="179"/>
      <c r="E2" s="180"/>
      <c r="F2" s="180"/>
      <c r="G2" s="102"/>
      <c r="H2" s="102"/>
      <c r="I2" s="102"/>
      <c r="J2" s="102"/>
      <c r="K2" s="102"/>
      <c r="L2" s="102"/>
      <c r="M2" s="102"/>
      <c r="N2" s="102"/>
      <c r="O2" s="102"/>
      <c r="P2" s="181"/>
      <c r="Q2" s="182"/>
      <c r="R2" s="182"/>
      <c r="S2" s="102"/>
      <c r="T2" s="102"/>
    </row>
    <row r="3" spans="1:20">
      <c r="A3" s="102"/>
      <c r="B3" s="183"/>
      <c r="C3" s="184"/>
      <c r="D3" s="184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</row>
    <row r="4" spans="1:20">
      <c r="A4" s="102"/>
      <c r="B4" s="183"/>
      <c r="C4" s="184"/>
      <c r="D4" s="184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</row>
    <row r="5" spans="1:20">
      <c r="A5" s="102"/>
      <c r="B5" s="183"/>
      <c r="C5" s="184"/>
      <c r="D5" s="184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</row>
    <row r="6" spans="1:20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</row>
    <row r="7" spans="1:20" ht="18">
      <c r="A7" s="102"/>
      <c r="B7" s="176" t="s">
        <v>284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02"/>
      <c r="T7" s="102"/>
    </row>
    <row r="8" spans="1:20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</row>
    <row r="9" spans="1:20">
      <c r="A9" s="102"/>
      <c r="B9" s="197" t="s">
        <v>285</v>
      </c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02"/>
      <c r="T9" s="102"/>
    </row>
    <row r="10" spans="1:20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</row>
    <row r="11" spans="1:20">
      <c r="A11" s="102"/>
      <c r="B11" s="186" t="s">
        <v>286</v>
      </c>
      <c r="C11" s="199"/>
      <c r="D11" s="199"/>
      <c r="E11" s="187"/>
      <c r="F11" s="186" t="s">
        <v>287</v>
      </c>
      <c r="G11" s="187"/>
      <c r="H11" s="204" t="s">
        <v>288</v>
      </c>
      <c r="I11" s="205"/>
      <c r="J11" s="205"/>
      <c r="K11" s="205"/>
      <c r="L11" s="205"/>
      <c r="M11" s="205"/>
      <c r="N11" s="206"/>
      <c r="O11" s="186" t="s">
        <v>289</v>
      </c>
      <c r="P11" s="199"/>
      <c r="Q11" s="187"/>
      <c r="R11" s="119"/>
      <c r="S11" s="185"/>
      <c r="T11" s="102"/>
    </row>
    <row r="12" spans="1:20" ht="28">
      <c r="A12" s="102"/>
      <c r="B12" s="188"/>
      <c r="C12" s="200"/>
      <c r="D12" s="200"/>
      <c r="E12" s="189"/>
      <c r="F12" s="188"/>
      <c r="G12" s="189"/>
      <c r="H12" s="186" t="s">
        <v>290</v>
      </c>
      <c r="I12" s="187"/>
      <c r="J12" s="103" t="s">
        <v>291</v>
      </c>
      <c r="K12" s="186" t="s">
        <v>292</v>
      </c>
      <c r="L12" s="187"/>
      <c r="M12" s="103" t="s">
        <v>291</v>
      </c>
      <c r="N12" s="190" t="s">
        <v>293</v>
      </c>
      <c r="O12" s="188"/>
      <c r="P12" s="200"/>
      <c r="Q12" s="189"/>
      <c r="R12" s="120" t="s">
        <v>294</v>
      </c>
      <c r="S12" s="185"/>
      <c r="T12" s="102"/>
    </row>
    <row r="13" spans="1:20">
      <c r="A13" s="102"/>
      <c r="B13" s="188"/>
      <c r="C13" s="200"/>
      <c r="D13" s="200"/>
      <c r="E13" s="189"/>
      <c r="F13" s="188"/>
      <c r="G13" s="189"/>
      <c r="H13" s="188"/>
      <c r="I13" s="189"/>
      <c r="J13" s="192" t="s">
        <v>295</v>
      </c>
      <c r="K13" s="188"/>
      <c r="L13" s="189"/>
      <c r="M13" s="192" t="s">
        <v>296</v>
      </c>
      <c r="N13" s="191"/>
      <c r="O13" s="188"/>
      <c r="P13" s="200"/>
      <c r="Q13" s="189"/>
      <c r="R13" s="120"/>
      <c r="S13" s="185"/>
      <c r="T13" s="102"/>
    </row>
    <row r="14" spans="1:20">
      <c r="A14" s="102"/>
      <c r="B14" s="201"/>
      <c r="C14" s="202"/>
      <c r="D14" s="202"/>
      <c r="E14" s="203"/>
      <c r="F14" s="201" t="s">
        <v>297</v>
      </c>
      <c r="G14" s="203"/>
      <c r="H14" s="201" t="s">
        <v>298</v>
      </c>
      <c r="I14" s="203"/>
      <c r="J14" s="193"/>
      <c r="K14" s="201" t="s">
        <v>299</v>
      </c>
      <c r="L14" s="203"/>
      <c r="M14" s="193"/>
      <c r="N14" s="104" t="s">
        <v>300</v>
      </c>
      <c r="O14" s="201">
        <v>7</v>
      </c>
      <c r="P14" s="202"/>
      <c r="Q14" s="203"/>
      <c r="R14" s="121">
        <v>8</v>
      </c>
      <c r="S14" s="122"/>
      <c r="T14" s="102"/>
    </row>
    <row r="15" spans="1:20">
      <c r="A15" s="102"/>
      <c r="B15" s="194" t="s">
        <v>301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6"/>
      <c r="S15" s="102"/>
      <c r="T15" s="102"/>
    </row>
    <row r="16" spans="1:20" ht="21.5" customHeight="1">
      <c r="A16" s="102"/>
      <c r="B16" s="105" t="s">
        <v>302</v>
      </c>
      <c r="C16" s="207" t="s">
        <v>210</v>
      </c>
      <c r="D16" s="208"/>
      <c r="E16" s="208"/>
      <c r="F16" s="209">
        <v>2763951</v>
      </c>
      <c r="G16" s="210"/>
      <c r="H16" s="209">
        <v>1325029.1499999999</v>
      </c>
      <c r="I16" s="210"/>
      <c r="J16" s="106">
        <f>H16/F16*100</f>
        <v>47.939675848088477</v>
      </c>
      <c r="K16" s="209">
        <f>1177218.98+60550.17+80520.52</f>
        <v>1318289.67</v>
      </c>
      <c r="L16" s="210"/>
      <c r="M16" s="106">
        <f>K16/F16*100</f>
        <v>47.695840845224822</v>
      </c>
      <c r="N16" s="107">
        <f>H16-K16</f>
        <v>6739.4799999999814</v>
      </c>
      <c r="O16" s="209">
        <v>8610.86</v>
      </c>
      <c r="P16" s="210"/>
      <c r="Q16" s="210"/>
      <c r="R16" s="108">
        <f>O16+N16</f>
        <v>15350.339999999982</v>
      </c>
      <c r="S16" s="102"/>
      <c r="T16" s="102"/>
    </row>
    <row r="17" spans="1:20" ht="18.5" customHeight="1">
      <c r="A17" s="102"/>
      <c r="B17" s="105" t="s">
        <v>303</v>
      </c>
      <c r="C17" s="207" t="s">
        <v>222</v>
      </c>
      <c r="D17" s="208"/>
      <c r="E17" s="208"/>
      <c r="F17" s="209">
        <v>266000</v>
      </c>
      <c r="G17" s="210"/>
      <c r="H17" s="209">
        <f>81858.73+3.17</f>
        <v>81861.899999999994</v>
      </c>
      <c r="I17" s="210"/>
      <c r="J17" s="106">
        <f t="shared" ref="J17:J18" si="0">H17/F17*100</f>
        <v>30.775150375939848</v>
      </c>
      <c r="K17" s="209">
        <v>94259.55</v>
      </c>
      <c r="L17" s="210"/>
      <c r="M17" s="106">
        <f t="shared" ref="M17:M19" si="1">K17/F17*100</f>
        <v>35.435921052631578</v>
      </c>
      <c r="N17" s="107">
        <f t="shared" ref="N17:N25" si="2">H17-K17</f>
        <v>-12397.650000000009</v>
      </c>
      <c r="O17" s="209">
        <v>438729.51</v>
      </c>
      <c r="P17" s="210"/>
      <c r="Q17" s="210"/>
      <c r="R17" s="108">
        <f>O17+N17</f>
        <v>426331.86</v>
      </c>
      <c r="S17" s="102"/>
      <c r="T17" s="102"/>
    </row>
    <row r="18" spans="1:20" ht="24.5" customHeight="1">
      <c r="A18" s="102"/>
      <c r="B18" s="105" t="s">
        <v>304</v>
      </c>
      <c r="C18" s="207" t="s">
        <v>305</v>
      </c>
      <c r="D18" s="208"/>
      <c r="E18" s="208"/>
      <c r="F18" s="209">
        <v>409578</v>
      </c>
      <c r="G18" s="210"/>
      <c r="H18" s="209">
        <v>312782.2</v>
      </c>
      <c r="I18" s="210"/>
      <c r="J18" s="106">
        <f t="shared" si="0"/>
        <v>76.366943537006378</v>
      </c>
      <c r="K18" s="209">
        <v>214477.56</v>
      </c>
      <c r="L18" s="210"/>
      <c r="M18" s="106">
        <f>K18/F18*100</f>
        <v>52.365498146873122</v>
      </c>
      <c r="N18" s="107">
        <f t="shared" si="2"/>
        <v>98304.640000000014</v>
      </c>
      <c r="O18" s="209">
        <v>281904.56</v>
      </c>
      <c r="P18" s="210"/>
      <c r="Q18" s="210"/>
      <c r="R18" s="108">
        <f>O18+N18</f>
        <v>380209.2</v>
      </c>
      <c r="S18" s="102"/>
      <c r="T18" s="102"/>
    </row>
    <row r="19" spans="1:20">
      <c r="A19" s="102"/>
      <c r="B19" s="105" t="s">
        <v>306</v>
      </c>
      <c r="C19" s="207" t="s">
        <v>237</v>
      </c>
      <c r="D19" s="208"/>
      <c r="E19" s="208"/>
      <c r="F19" s="209">
        <f>SUM(G20:G21)</f>
        <v>274372</v>
      </c>
      <c r="G19" s="210"/>
      <c r="H19" s="209">
        <f>SUM(H20:I21)</f>
        <v>216217.44999999998</v>
      </c>
      <c r="I19" s="210"/>
      <c r="J19" s="106">
        <f>H19/F19*100</f>
        <v>78.80448806729548</v>
      </c>
      <c r="K19" s="209">
        <f>SUM(K20:K21)</f>
        <v>169073.56</v>
      </c>
      <c r="L19" s="210"/>
      <c r="M19" s="106">
        <f t="shared" si="1"/>
        <v>61.622016823874162</v>
      </c>
      <c r="N19" s="107">
        <f>H19-K19</f>
        <v>47143.889999999985</v>
      </c>
      <c r="O19" s="109"/>
      <c r="P19" s="209">
        <f>O20+O21</f>
        <v>102978.28</v>
      </c>
      <c r="Q19" s="211"/>
      <c r="R19" s="108">
        <f>N19+P19</f>
        <v>150122.16999999998</v>
      </c>
      <c r="S19" s="102"/>
      <c r="T19" s="102"/>
    </row>
    <row r="20" spans="1:20" ht="39">
      <c r="A20" s="102"/>
      <c r="B20" s="110"/>
      <c r="C20" s="111" t="s">
        <v>307</v>
      </c>
      <c r="D20" s="112" t="s">
        <v>308</v>
      </c>
      <c r="E20" s="112"/>
      <c r="F20" s="107"/>
      <c r="G20" s="113">
        <v>19409</v>
      </c>
      <c r="H20" s="209">
        <v>17473.43</v>
      </c>
      <c r="I20" s="210"/>
      <c r="J20" s="106">
        <f>H20/G20*100</f>
        <v>90.027461486939046</v>
      </c>
      <c r="K20" s="107">
        <v>20929.099999999999</v>
      </c>
      <c r="L20" s="113"/>
      <c r="M20" s="106">
        <f>K20/G20*100</f>
        <v>107.83193363903342</v>
      </c>
      <c r="N20" s="107">
        <f t="shared" si="2"/>
        <v>-3455.6699999999983</v>
      </c>
      <c r="O20" s="209">
        <v>29433.439999999999</v>
      </c>
      <c r="P20" s="211"/>
      <c r="Q20" s="211"/>
      <c r="R20" s="108">
        <f t="shared" ref="R20:R25" si="3">O20+N20</f>
        <v>25977.77</v>
      </c>
      <c r="S20" s="102"/>
      <c r="T20" s="102"/>
    </row>
    <row r="21" spans="1:20" ht="39">
      <c r="A21" s="102"/>
      <c r="B21" s="110"/>
      <c r="C21" s="111" t="s">
        <v>309</v>
      </c>
      <c r="D21" s="112" t="s">
        <v>310</v>
      </c>
      <c r="E21" s="112"/>
      <c r="F21" s="107"/>
      <c r="G21" s="113">
        <v>254963</v>
      </c>
      <c r="H21" s="209">
        <f>198404.02+340</f>
        <v>198744.02</v>
      </c>
      <c r="I21" s="210"/>
      <c r="J21" s="106">
        <f t="shared" ref="J21" si="4">H21/G21*100</f>
        <v>77.950141785278646</v>
      </c>
      <c r="K21" s="107">
        <f>14796.28+133348.18</f>
        <v>148144.46</v>
      </c>
      <c r="L21" s="113"/>
      <c r="M21" s="106">
        <f t="shared" ref="M21" si="5">K21/G21*100</f>
        <v>58.104297486301924</v>
      </c>
      <c r="N21" s="107">
        <f t="shared" si="2"/>
        <v>50599.56</v>
      </c>
      <c r="O21" s="209">
        <v>73544.84</v>
      </c>
      <c r="P21" s="211"/>
      <c r="Q21" s="211"/>
      <c r="R21" s="108">
        <f t="shared" si="3"/>
        <v>124144.4</v>
      </c>
      <c r="S21" s="102"/>
      <c r="T21" s="102"/>
    </row>
    <row r="22" spans="1:20" ht="23" customHeight="1">
      <c r="A22" s="102"/>
      <c r="B22" s="105" t="s">
        <v>311</v>
      </c>
      <c r="C22" s="207" t="s">
        <v>230</v>
      </c>
      <c r="D22" s="208"/>
      <c r="E22" s="208"/>
      <c r="F22" s="209">
        <v>69283</v>
      </c>
      <c r="G22" s="210"/>
      <c r="H22" s="209">
        <v>34803.56</v>
      </c>
      <c r="I22" s="210"/>
      <c r="J22" s="106">
        <f t="shared" ref="J22:J26" si="6">H22/F22*100</f>
        <v>50.233910194419984</v>
      </c>
      <c r="K22" s="209">
        <f>405.88+15405.16</f>
        <v>15811.039999999999</v>
      </c>
      <c r="L22" s="210"/>
      <c r="M22" s="106">
        <f>K22/F22*100</f>
        <v>22.820951748625202</v>
      </c>
      <c r="N22" s="107">
        <f t="shared" si="2"/>
        <v>18992.519999999997</v>
      </c>
      <c r="O22" s="209">
        <v>13439.95</v>
      </c>
      <c r="P22" s="210"/>
      <c r="Q22" s="210"/>
      <c r="R22" s="108">
        <f t="shared" si="3"/>
        <v>32432.469999999998</v>
      </c>
      <c r="S22" s="102"/>
      <c r="T22" s="102"/>
    </row>
    <row r="23" spans="1:20" ht="26" customHeight="1">
      <c r="A23" s="102"/>
      <c r="B23" s="105" t="s">
        <v>312</v>
      </c>
      <c r="C23" s="207" t="s">
        <v>313</v>
      </c>
      <c r="D23" s="212"/>
      <c r="E23" s="212"/>
      <c r="F23" s="107"/>
      <c r="G23" s="114">
        <v>0</v>
      </c>
      <c r="H23" s="210">
        <v>127.2</v>
      </c>
      <c r="I23" s="213"/>
      <c r="J23" s="106"/>
      <c r="K23" s="210"/>
      <c r="L23" s="213"/>
      <c r="M23" s="106"/>
      <c r="N23" s="107">
        <f t="shared" si="2"/>
        <v>127.2</v>
      </c>
      <c r="O23" s="209">
        <v>0</v>
      </c>
      <c r="P23" s="209"/>
      <c r="Q23" s="209"/>
      <c r="R23" s="108">
        <f t="shared" si="3"/>
        <v>127.2</v>
      </c>
      <c r="S23" s="102"/>
      <c r="T23" s="102"/>
    </row>
    <row r="24" spans="1:20" ht="26.5" customHeight="1">
      <c r="A24" s="102"/>
      <c r="B24" s="105" t="s">
        <v>314</v>
      </c>
      <c r="C24" s="207" t="s">
        <v>315</v>
      </c>
      <c r="D24" s="212"/>
      <c r="E24" s="212"/>
      <c r="F24" s="107"/>
      <c r="G24" s="114">
        <v>0</v>
      </c>
      <c r="H24" s="210">
        <v>0</v>
      </c>
      <c r="I24" s="214"/>
      <c r="J24" s="106"/>
      <c r="K24" s="113"/>
      <c r="L24" s="115"/>
      <c r="M24" s="106"/>
      <c r="N24" s="107">
        <f t="shared" si="2"/>
        <v>0</v>
      </c>
      <c r="O24" s="107"/>
      <c r="P24" s="210">
        <v>0</v>
      </c>
      <c r="Q24" s="210"/>
      <c r="R24" s="108">
        <f t="shared" si="3"/>
        <v>0</v>
      </c>
      <c r="S24" s="102"/>
      <c r="T24" s="102"/>
    </row>
    <row r="25" spans="1:20" ht="20" customHeight="1">
      <c r="A25" s="102"/>
      <c r="B25" s="105" t="s">
        <v>316</v>
      </c>
      <c r="C25" s="207" t="s">
        <v>317</v>
      </c>
      <c r="D25" s="212"/>
      <c r="E25" s="212"/>
      <c r="F25" s="107"/>
      <c r="G25" s="114">
        <v>0</v>
      </c>
      <c r="H25" s="113"/>
      <c r="I25" s="115">
        <v>0</v>
      </c>
      <c r="J25" s="106"/>
      <c r="K25" s="113"/>
      <c r="L25" s="115"/>
      <c r="M25" s="106"/>
      <c r="N25" s="107">
        <f t="shared" si="2"/>
        <v>0</v>
      </c>
      <c r="O25" s="107"/>
      <c r="P25" s="113"/>
      <c r="Q25" s="113">
        <v>0</v>
      </c>
      <c r="R25" s="108">
        <f t="shared" si="3"/>
        <v>0</v>
      </c>
      <c r="S25" s="102"/>
      <c r="T25" s="102"/>
    </row>
    <row r="26" spans="1:20" ht="19" customHeight="1">
      <c r="A26" s="102"/>
      <c r="B26" s="215" t="s">
        <v>318</v>
      </c>
      <c r="C26" s="216"/>
      <c r="D26" s="216"/>
      <c r="E26" s="216"/>
      <c r="F26" s="217">
        <f>F16+F17+F18+F19+F22+G23+G24+G25</f>
        <v>3783184</v>
      </c>
      <c r="G26" s="218"/>
      <c r="H26" s="217">
        <f>H16+H17+H18+H19+H22+H23+I24+I25</f>
        <v>1970821.4599999997</v>
      </c>
      <c r="I26" s="218"/>
      <c r="J26" s="116">
        <f t="shared" si="6"/>
        <v>52.094253411940841</v>
      </c>
      <c r="K26" s="217">
        <f>K16+K17+K18+K19+K22+K23+K24+K25</f>
        <v>1811911.3800000001</v>
      </c>
      <c r="L26" s="218"/>
      <c r="M26" s="117">
        <f>K26/F26*100</f>
        <v>47.893821183426446</v>
      </c>
      <c r="N26" s="118">
        <f>N16+N17+N18+N19+N22</f>
        <v>158782.87999999998</v>
      </c>
      <c r="O26" s="118"/>
      <c r="P26" s="118"/>
      <c r="Q26" s="118">
        <f>O16+O17+O18+P19+O22</f>
        <v>845663.15999999992</v>
      </c>
      <c r="R26" s="118">
        <f>R16+R17+R18+R19+R22+R23</f>
        <v>1004573.2399999998</v>
      </c>
      <c r="S26" s="102"/>
      <c r="T26" s="102"/>
    </row>
    <row r="27" spans="1:20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</row>
  </sheetData>
  <mergeCells count="63">
    <mergeCell ref="C25:E25"/>
    <mergeCell ref="B26:E26"/>
    <mergeCell ref="F26:G26"/>
    <mergeCell ref="H26:I26"/>
    <mergeCell ref="K26:L26"/>
    <mergeCell ref="C23:E23"/>
    <mergeCell ref="H23:I23"/>
    <mergeCell ref="K23:L23"/>
    <mergeCell ref="O23:Q23"/>
    <mergeCell ref="C24:E24"/>
    <mergeCell ref="H24:I24"/>
    <mergeCell ref="P24:Q24"/>
    <mergeCell ref="P19:Q19"/>
    <mergeCell ref="H21:I21"/>
    <mergeCell ref="O21:Q21"/>
    <mergeCell ref="C22:E22"/>
    <mergeCell ref="F22:G22"/>
    <mergeCell ref="H22:I22"/>
    <mergeCell ref="K22:L22"/>
    <mergeCell ref="O22:Q22"/>
    <mergeCell ref="H20:I20"/>
    <mergeCell ref="O20:Q20"/>
    <mergeCell ref="C17:E17"/>
    <mergeCell ref="F17:G17"/>
    <mergeCell ref="H17:I17"/>
    <mergeCell ref="K17:L17"/>
    <mergeCell ref="O17:Q17"/>
    <mergeCell ref="C18:E18"/>
    <mergeCell ref="F18:G18"/>
    <mergeCell ref="H18:I18"/>
    <mergeCell ref="K18:L18"/>
    <mergeCell ref="O18:Q18"/>
    <mergeCell ref="C19:E19"/>
    <mergeCell ref="F19:G19"/>
    <mergeCell ref="H19:I19"/>
    <mergeCell ref="K19:L19"/>
    <mergeCell ref="C16:E16"/>
    <mergeCell ref="F16:G16"/>
    <mergeCell ref="H16:I16"/>
    <mergeCell ref="K16:L16"/>
    <mergeCell ref="O16:Q16"/>
    <mergeCell ref="B15:R15"/>
    <mergeCell ref="B9:R9"/>
    <mergeCell ref="B11:E14"/>
    <mergeCell ref="F11:G13"/>
    <mergeCell ref="H11:N11"/>
    <mergeCell ref="O11:Q13"/>
    <mergeCell ref="M13:M14"/>
    <mergeCell ref="F14:G14"/>
    <mergeCell ref="H14:I14"/>
    <mergeCell ref="K14:L14"/>
    <mergeCell ref="O14:Q14"/>
    <mergeCell ref="S11:S13"/>
    <mergeCell ref="H12:I13"/>
    <mergeCell ref="K12:L13"/>
    <mergeCell ref="N12:N13"/>
    <mergeCell ref="J13:J14"/>
    <mergeCell ref="B7:R7"/>
    <mergeCell ref="B2:F2"/>
    <mergeCell ref="P2:R2"/>
    <mergeCell ref="B3:D3"/>
    <mergeCell ref="B4:D4"/>
    <mergeCell ref="B5:D5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Realizacija po izvorima financi</vt:lpstr>
      <vt:lpstr>' Račun prihoda i rashoda'!Print_Area</vt:lpstr>
      <vt:lpstr>SAŽETAK!Print_Area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Nataša Ilić - Huserik</cp:lastModifiedBy>
  <cp:lastPrinted>2023-08-22T09:07:18Z</cp:lastPrinted>
  <dcterms:created xsi:type="dcterms:W3CDTF">2022-08-12T12:51:27Z</dcterms:created>
  <dcterms:modified xsi:type="dcterms:W3CDTF">2023-08-23T08:50:21Z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