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sanja.sardelic\Downloads\"/>
    </mc:Choice>
  </mc:AlternateContent>
  <xr:revisionPtr revIDLastSave="0" documentId="13_ncr:1_{83708DC8-2F04-46CB-AFE5-DFD5C253A782}" xr6:coauthVersionLast="36" xr6:coauthVersionMax="47" xr10:uidLastSave="{00000000-0000-0000-0000-000000000000}"/>
  <bookViews>
    <workbookView xWindow="2295" yWindow="2295" windowWidth="21780" windowHeight="11385" xr2:uid="{00000000-000D-0000-FFFF-FFFF00000000}"/>
  </bookViews>
  <sheets>
    <sheet name="SAŽETAK" sheetId="1" r:id="rId1"/>
    <sheet name="RAČUN PRIHODA I RASHODA PO EK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7" r:id="rId7"/>
  </sheets>
  <definedNames>
    <definedName name="_xlnm._FilterDatabase" localSheetId="6" hidden="1">'POSEBNI DIO'!$E$1:$E$413</definedName>
    <definedName name="_xlnm._FilterDatabase" localSheetId="1" hidden="1">'RAČUN PRIHODA I RASHODA PO EK'!$F$1:$F$115</definedName>
    <definedName name="_xlnm._FilterDatabase" localSheetId="2" hidden="1">'Rashodi prema izvorima finan'!$B$1:$B$330</definedName>
    <definedName name="_xlnm.Print_Area" localSheetId="1">'RAČUN PRIHODA I RASHODA PO EK'!$B$1:$I$104</definedName>
    <definedName name="_xlnm.Print_Area" localSheetId="0">SAŽETAK!$B$1:$L$33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6" i="7" l="1"/>
  <c r="H106" i="7"/>
  <c r="I106" i="7"/>
  <c r="F106" i="7"/>
  <c r="F93" i="5"/>
  <c r="K381" i="7"/>
  <c r="K383" i="7"/>
  <c r="K386" i="7"/>
  <c r="K388" i="7"/>
  <c r="J381" i="7"/>
  <c r="J383" i="7"/>
  <c r="J386" i="7"/>
  <c r="J388" i="7"/>
  <c r="J395" i="7"/>
  <c r="J413" i="7"/>
  <c r="J420" i="7"/>
  <c r="K420" i="7" s="1"/>
  <c r="K294" i="7"/>
  <c r="K296" i="7"/>
  <c r="K298" i="7"/>
  <c r="K301" i="7"/>
  <c r="K302" i="7"/>
  <c r="K303" i="7"/>
  <c r="K304" i="7"/>
  <c r="K306" i="7"/>
  <c r="K308" i="7"/>
  <c r="K309" i="7"/>
  <c r="K310" i="7"/>
  <c r="K311" i="7"/>
  <c r="K313" i="7"/>
  <c r="K314" i="7"/>
  <c r="K318" i="7"/>
  <c r="K325" i="7"/>
  <c r="K327" i="7"/>
  <c r="K329" i="7"/>
  <c r="K332" i="7"/>
  <c r="K333" i="7"/>
  <c r="K334" i="7"/>
  <c r="K335" i="7"/>
  <c r="K337" i="7"/>
  <c r="K338" i="7"/>
  <c r="K339" i="7"/>
  <c r="K340" i="7"/>
  <c r="K341" i="7"/>
  <c r="K343" i="7"/>
  <c r="K344" i="7"/>
  <c r="K345" i="7"/>
  <c r="K346" i="7"/>
  <c r="K347" i="7"/>
  <c r="K348" i="7"/>
  <c r="K349" i="7"/>
  <c r="K351" i="7"/>
  <c r="K353" i="7"/>
  <c r="K354" i="7"/>
  <c r="K355" i="7"/>
  <c r="K358" i="7"/>
  <c r="K362" i="7"/>
  <c r="K365" i="7"/>
  <c r="K366" i="7"/>
  <c r="K367" i="7"/>
  <c r="K368" i="7"/>
  <c r="K370" i="7"/>
  <c r="K372" i="7"/>
  <c r="J294" i="7"/>
  <c r="J296" i="7"/>
  <c r="J298" i="7"/>
  <c r="J301" i="7"/>
  <c r="J302" i="7"/>
  <c r="J303" i="7"/>
  <c r="J304" i="7"/>
  <c r="J306" i="7"/>
  <c r="J308" i="7"/>
  <c r="J309" i="7"/>
  <c r="J310" i="7"/>
  <c r="J311" i="7"/>
  <c r="J313" i="7"/>
  <c r="J314" i="7"/>
  <c r="J318" i="7"/>
  <c r="J325" i="7"/>
  <c r="J327" i="7"/>
  <c r="J329" i="7"/>
  <c r="J332" i="7"/>
  <c r="J333" i="7"/>
  <c r="J334" i="7"/>
  <c r="J335" i="7"/>
  <c r="J337" i="7"/>
  <c r="J338" i="7"/>
  <c r="J339" i="7"/>
  <c r="J340" i="7"/>
  <c r="J341" i="7"/>
  <c r="J343" i="7"/>
  <c r="J344" i="7"/>
  <c r="J345" i="7"/>
  <c r="J346" i="7"/>
  <c r="J347" i="7"/>
  <c r="J348" i="7"/>
  <c r="J349" i="7"/>
  <c r="J351" i="7"/>
  <c r="J353" i="7"/>
  <c r="J354" i="7"/>
  <c r="J355" i="7"/>
  <c r="J358" i="7"/>
  <c r="J362" i="7"/>
  <c r="J365" i="7"/>
  <c r="J366" i="7"/>
  <c r="J367" i="7"/>
  <c r="J368" i="7"/>
  <c r="J370" i="7"/>
  <c r="J371" i="7"/>
  <c r="J372" i="7"/>
  <c r="J287" i="7"/>
  <c r="J240" i="7"/>
  <c r="J242" i="7"/>
  <c r="J244" i="7"/>
  <c r="J247" i="7"/>
  <c r="J248" i="7"/>
  <c r="J249" i="7"/>
  <c r="J251" i="7"/>
  <c r="J253" i="7"/>
  <c r="J172" i="7"/>
  <c r="J174" i="7"/>
  <c r="J176" i="7"/>
  <c r="J179" i="7"/>
  <c r="J180" i="7"/>
  <c r="J181" i="7"/>
  <c r="J207" i="7"/>
  <c r="J95" i="7"/>
  <c r="J97" i="7"/>
  <c r="J98" i="7"/>
  <c r="J99" i="7"/>
  <c r="J103" i="7"/>
  <c r="K78" i="7"/>
  <c r="K80" i="7"/>
  <c r="K81" i="7"/>
  <c r="K84" i="7"/>
  <c r="K88" i="7"/>
  <c r="J78" i="7"/>
  <c r="J80" i="7"/>
  <c r="J81" i="7"/>
  <c r="J84" i="7"/>
  <c r="J85" i="7"/>
  <c r="J88" i="7"/>
  <c r="K46" i="7"/>
  <c r="K59" i="7"/>
  <c r="K67" i="7"/>
  <c r="K69" i="7"/>
  <c r="K71" i="7"/>
  <c r="J32" i="7"/>
  <c r="J33" i="7"/>
  <c r="J46" i="7"/>
  <c r="J47" i="7"/>
  <c r="J48" i="7"/>
  <c r="J49" i="7"/>
  <c r="J51" i="7"/>
  <c r="J53" i="7"/>
  <c r="J54" i="7"/>
  <c r="J55" i="7"/>
  <c r="J59" i="7"/>
  <c r="J63" i="7"/>
  <c r="J66" i="7"/>
  <c r="J67" i="7"/>
  <c r="J69" i="7"/>
  <c r="J71" i="7"/>
  <c r="K18" i="7"/>
  <c r="K23" i="7"/>
  <c r="K25" i="7"/>
  <c r="J14" i="7"/>
  <c r="J16" i="7"/>
  <c r="J18" i="7"/>
  <c r="J23" i="7"/>
  <c r="J25" i="7"/>
  <c r="G41" i="5"/>
  <c r="G43" i="5"/>
  <c r="G45" i="5"/>
  <c r="G46" i="5"/>
  <c r="G49" i="5"/>
  <c r="G50" i="5"/>
  <c r="G51" i="5"/>
  <c r="G53" i="5"/>
  <c r="G54" i="5"/>
  <c r="G55" i="5"/>
  <c r="G56" i="5"/>
  <c r="G57" i="5"/>
  <c r="G59" i="5"/>
  <c r="G60" i="5"/>
  <c r="G61" i="5"/>
  <c r="G62" i="5"/>
  <c r="G63" i="5"/>
  <c r="G64" i="5"/>
  <c r="G65" i="5"/>
  <c r="G66" i="5"/>
  <c r="G67" i="5"/>
  <c r="G69" i="5"/>
  <c r="G71" i="5"/>
  <c r="G72" i="5"/>
  <c r="G73" i="5"/>
  <c r="G74" i="5"/>
  <c r="G75" i="5"/>
  <c r="G78" i="5"/>
  <c r="G79" i="5"/>
  <c r="G83" i="5"/>
  <c r="G86" i="5"/>
  <c r="G87" i="5"/>
  <c r="G89" i="5"/>
  <c r="G91" i="5"/>
  <c r="G97" i="5"/>
  <c r="G99" i="5"/>
  <c r="G101" i="5"/>
  <c r="G104" i="5"/>
  <c r="G105" i="5"/>
  <c r="G106" i="5"/>
  <c r="G107" i="5"/>
  <c r="G109" i="5"/>
  <c r="G110" i="5"/>
  <c r="G111" i="5"/>
  <c r="G112" i="5"/>
  <c r="G113" i="5"/>
  <c r="G114" i="5"/>
  <c r="G116" i="5"/>
  <c r="G117" i="5"/>
  <c r="G118" i="5"/>
  <c r="G119" i="5"/>
  <c r="G120" i="5"/>
  <c r="G121" i="5"/>
  <c r="G123" i="5"/>
  <c r="G125" i="5"/>
  <c r="G126" i="5"/>
  <c r="G127" i="5"/>
  <c r="G128" i="5"/>
  <c r="G131" i="5"/>
  <c r="G132" i="5"/>
  <c r="G135" i="5"/>
  <c r="G138" i="5"/>
  <c r="G142" i="5"/>
  <c r="G145" i="5"/>
  <c r="G146" i="5"/>
  <c r="G147" i="5"/>
  <c r="G148" i="5"/>
  <c r="G150" i="5"/>
  <c r="G152" i="5"/>
  <c r="G168" i="5"/>
  <c r="G170" i="5"/>
  <c r="G171" i="5"/>
  <c r="G172" i="5"/>
  <c r="G173" i="5"/>
  <c r="G174" i="5"/>
  <c r="G175" i="5"/>
  <c r="G177" i="5"/>
  <c r="G178" i="5"/>
  <c r="G179" i="5"/>
  <c r="G180" i="5"/>
  <c r="G181" i="5"/>
  <c r="G182" i="5"/>
  <c r="G183" i="5"/>
  <c r="G184" i="5"/>
  <c r="G185" i="5"/>
  <c r="G187" i="5"/>
  <c r="G189" i="5"/>
  <c r="G190" i="5"/>
  <c r="G191" i="5"/>
  <c r="G192" i="5"/>
  <c r="G193" i="5"/>
  <c r="G196" i="5"/>
  <c r="G197" i="5"/>
  <c r="G198" i="5"/>
  <c r="G201" i="5"/>
  <c r="G204" i="5"/>
  <c r="G207" i="5"/>
  <c r="G211" i="5"/>
  <c r="G214" i="5"/>
  <c r="G215" i="5"/>
  <c r="G217" i="5"/>
  <c r="G219" i="5"/>
  <c r="G233" i="5"/>
  <c r="G235" i="5"/>
  <c r="G237" i="5"/>
  <c r="G238" i="5"/>
  <c r="G240" i="5"/>
  <c r="G241" i="5"/>
  <c r="G243" i="5"/>
  <c r="G245" i="5"/>
  <c r="G249" i="5"/>
  <c r="G253" i="5"/>
  <c r="G268" i="5"/>
  <c r="G270" i="5"/>
  <c r="G271" i="5"/>
  <c r="G272" i="5"/>
  <c r="G273" i="5"/>
  <c r="G274" i="5"/>
  <c r="G276" i="5"/>
  <c r="G277" i="5"/>
  <c r="G278" i="5"/>
  <c r="G279" i="5"/>
  <c r="G280" i="5"/>
  <c r="G281" i="5"/>
  <c r="G282" i="5"/>
  <c r="G284" i="5"/>
  <c r="G286" i="5"/>
  <c r="G287" i="5"/>
  <c r="G288" i="5"/>
  <c r="G291" i="5"/>
  <c r="G295" i="5"/>
  <c r="G298" i="5"/>
  <c r="G299" i="5"/>
  <c r="G300" i="5"/>
  <c r="G301" i="5"/>
  <c r="G303" i="5"/>
  <c r="G305" i="5"/>
  <c r="G311" i="5"/>
  <c r="G313" i="5"/>
  <c r="G315" i="5"/>
  <c r="G318" i="5"/>
  <c r="G319" i="5"/>
  <c r="G320" i="5"/>
  <c r="G322" i="5"/>
  <c r="G323" i="5"/>
  <c r="G325" i="5"/>
  <c r="G326" i="5"/>
  <c r="G327" i="5"/>
  <c r="G329" i="5"/>
  <c r="G330" i="5"/>
  <c r="G335" i="5"/>
  <c r="H41" i="5"/>
  <c r="H43" i="5"/>
  <c r="H45" i="5"/>
  <c r="H46" i="5"/>
  <c r="H49" i="5"/>
  <c r="H50" i="5"/>
  <c r="H51" i="5"/>
  <c r="H53" i="5"/>
  <c r="H54" i="5"/>
  <c r="H55" i="5"/>
  <c r="H56" i="5"/>
  <c r="H57" i="5"/>
  <c r="H59" i="5"/>
  <c r="H60" i="5"/>
  <c r="H61" i="5"/>
  <c r="H62" i="5"/>
  <c r="H63" i="5"/>
  <c r="H64" i="5"/>
  <c r="H65" i="5"/>
  <c r="H66" i="5"/>
  <c r="H67" i="5"/>
  <c r="H69" i="5"/>
  <c r="H71" i="5"/>
  <c r="H72" i="5"/>
  <c r="H73" i="5"/>
  <c r="H74" i="5"/>
  <c r="H75" i="5"/>
  <c r="H78" i="5"/>
  <c r="H79" i="5"/>
  <c r="H83" i="5"/>
  <c r="H86" i="5"/>
  <c r="H87" i="5"/>
  <c r="H89" i="5"/>
  <c r="H91" i="5"/>
  <c r="H97" i="5"/>
  <c r="H99" i="5"/>
  <c r="H101" i="5"/>
  <c r="H104" i="5"/>
  <c r="H105" i="5"/>
  <c r="H106" i="5"/>
  <c r="H107" i="5"/>
  <c r="H109" i="5"/>
  <c r="H110" i="5"/>
  <c r="H111" i="5"/>
  <c r="H112" i="5"/>
  <c r="H113" i="5"/>
  <c r="H114" i="5"/>
  <c r="H116" i="5"/>
  <c r="H117" i="5"/>
  <c r="H118" i="5"/>
  <c r="H119" i="5"/>
  <c r="H120" i="5"/>
  <c r="H121" i="5"/>
  <c r="H123" i="5"/>
  <c r="H125" i="5"/>
  <c r="H126" i="5"/>
  <c r="H127" i="5"/>
  <c r="H128" i="5"/>
  <c r="H131" i="5"/>
  <c r="H132" i="5"/>
  <c r="H135" i="5"/>
  <c r="H136" i="5"/>
  <c r="H137" i="5"/>
  <c r="H138" i="5"/>
  <c r="H142" i="5"/>
  <c r="H145" i="5"/>
  <c r="H146" i="5"/>
  <c r="H147" i="5"/>
  <c r="H148" i="5"/>
  <c r="H149" i="5"/>
  <c r="H150" i="5"/>
  <c r="H152" i="5"/>
  <c r="H168" i="5"/>
  <c r="H170" i="5"/>
  <c r="H171" i="5"/>
  <c r="H172" i="5"/>
  <c r="H173" i="5"/>
  <c r="H174" i="5"/>
  <c r="H175" i="5"/>
  <c r="H177" i="5"/>
  <c r="H178" i="5"/>
  <c r="H179" i="5"/>
  <c r="H180" i="5"/>
  <c r="H181" i="5"/>
  <c r="H182" i="5"/>
  <c r="H183" i="5"/>
  <c r="H184" i="5"/>
  <c r="H185" i="5"/>
  <c r="H187" i="5"/>
  <c r="H189" i="5"/>
  <c r="H190" i="5"/>
  <c r="H191" i="5"/>
  <c r="H192" i="5"/>
  <c r="H193" i="5"/>
  <c r="H196" i="5"/>
  <c r="H197" i="5"/>
  <c r="H198" i="5"/>
  <c r="H201" i="5"/>
  <c r="H202" i="5"/>
  <c r="H203" i="5"/>
  <c r="H204" i="5"/>
  <c r="H207" i="5"/>
  <c r="H211" i="5"/>
  <c r="H214" i="5"/>
  <c r="H215" i="5"/>
  <c r="H217" i="5"/>
  <c r="H219" i="5"/>
  <c r="H233" i="5"/>
  <c r="H235" i="5"/>
  <c r="H237" i="5"/>
  <c r="H238" i="5"/>
  <c r="H240" i="5"/>
  <c r="H241" i="5"/>
  <c r="H243" i="5"/>
  <c r="H245" i="5"/>
  <c r="H247" i="5"/>
  <c r="H248" i="5"/>
  <c r="H249" i="5"/>
  <c r="H253" i="5"/>
  <c r="H268" i="5"/>
  <c r="H270" i="5"/>
  <c r="H271" i="5"/>
  <c r="H272" i="5"/>
  <c r="H273" i="5"/>
  <c r="H274" i="5"/>
  <c r="H276" i="5"/>
  <c r="H277" i="5"/>
  <c r="H278" i="5"/>
  <c r="H279" i="5"/>
  <c r="H280" i="5"/>
  <c r="H281" i="5"/>
  <c r="H282" i="5"/>
  <c r="H284" i="5"/>
  <c r="H286" i="5"/>
  <c r="H287" i="5"/>
  <c r="H288" i="5"/>
  <c r="H291" i="5"/>
  <c r="H295" i="5"/>
  <c r="H298" i="5"/>
  <c r="H299" i="5"/>
  <c r="H300" i="5"/>
  <c r="H301" i="5"/>
  <c r="H303" i="5"/>
  <c r="H304" i="5"/>
  <c r="H305" i="5"/>
  <c r="H311" i="5"/>
  <c r="H313" i="5"/>
  <c r="H315" i="5"/>
  <c r="H318" i="5"/>
  <c r="H319" i="5"/>
  <c r="H320" i="5"/>
  <c r="H322" i="5"/>
  <c r="H323" i="5"/>
  <c r="H325" i="5"/>
  <c r="H326" i="5"/>
  <c r="H327" i="5"/>
  <c r="H329" i="5"/>
  <c r="H330" i="5"/>
  <c r="H335" i="5"/>
  <c r="L29" i="3"/>
  <c r="L40" i="3"/>
  <c r="K29" i="3"/>
  <c r="K40" i="3"/>
  <c r="L24" i="1"/>
  <c r="L25" i="1"/>
  <c r="K24" i="1"/>
  <c r="K25" i="1"/>
  <c r="I26" i="1" l="1"/>
  <c r="H23" i="1"/>
  <c r="I23" i="1"/>
  <c r="G23" i="1"/>
  <c r="K21" i="1" l="1"/>
  <c r="L21" i="1"/>
  <c r="F167" i="5" l="1"/>
  <c r="F165" i="5"/>
  <c r="F160" i="5"/>
  <c r="F166" i="5"/>
  <c r="F162" i="5"/>
  <c r="F158" i="5"/>
  <c r="F267" i="5"/>
  <c r="F266" i="5"/>
  <c r="F265" i="5"/>
  <c r="F262" i="5"/>
  <c r="F260" i="5"/>
  <c r="F258" i="5"/>
  <c r="F246" i="5"/>
  <c r="F234" i="5"/>
  <c r="F230" i="5"/>
  <c r="F228" i="5"/>
  <c r="F226" i="5"/>
  <c r="I246" i="7"/>
  <c r="G234" i="5" l="1"/>
  <c r="H234" i="5"/>
  <c r="G226" i="5"/>
  <c r="H226" i="5"/>
  <c r="G246" i="5"/>
  <c r="H246" i="5"/>
  <c r="H265" i="5"/>
  <c r="G265" i="5"/>
  <c r="G162" i="5"/>
  <c r="H162" i="5"/>
  <c r="H160" i="5"/>
  <c r="G160" i="5"/>
  <c r="G158" i="5"/>
  <c r="H158" i="5"/>
  <c r="H228" i="5"/>
  <c r="G228" i="5"/>
  <c r="G258" i="5"/>
  <c r="H258" i="5"/>
  <c r="G266" i="5"/>
  <c r="H266" i="5"/>
  <c r="G166" i="5"/>
  <c r="H166" i="5"/>
  <c r="G165" i="5"/>
  <c r="H165" i="5"/>
  <c r="G262" i="5"/>
  <c r="H262" i="5"/>
  <c r="G230" i="5"/>
  <c r="H230" i="5"/>
  <c r="G260" i="5"/>
  <c r="H260" i="5"/>
  <c r="G267" i="5"/>
  <c r="H267" i="5"/>
  <c r="H167" i="5"/>
  <c r="G167" i="5"/>
  <c r="K240" i="7"/>
  <c r="K242" i="7"/>
  <c r="K244" i="7"/>
  <c r="K247" i="7"/>
  <c r="K248" i="7"/>
  <c r="K249" i="7"/>
  <c r="K251" i="7"/>
  <c r="K253" i="7"/>
  <c r="H252" i="7"/>
  <c r="I252" i="7"/>
  <c r="G252" i="7"/>
  <c r="F252" i="7"/>
  <c r="G250" i="7"/>
  <c r="H250" i="7"/>
  <c r="I250" i="7"/>
  <c r="F250" i="7"/>
  <c r="G239" i="7"/>
  <c r="H239" i="7"/>
  <c r="I239" i="7"/>
  <c r="G241" i="7"/>
  <c r="H241" i="7"/>
  <c r="I241" i="7"/>
  <c r="G243" i="7"/>
  <c r="H243" i="7"/>
  <c r="I243" i="7"/>
  <c r="J243" i="7" s="1"/>
  <c r="G246" i="7"/>
  <c r="H246" i="7"/>
  <c r="H245" i="7" s="1"/>
  <c r="I245" i="7"/>
  <c r="F239" i="7"/>
  <c r="F241" i="7"/>
  <c r="F243" i="7"/>
  <c r="F246" i="7"/>
  <c r="F245" i="7" s="1"/>
  <c r="G245" i="7" l="1"/>
  <c r="J245" i="7" s="1"/>
  <c r="J252" i="7"/>
  <c r="K252" i="7"/>
  <c r="K241" i="7"/>
  <c r="J241" i="7"/>
  <c r="K239" i="7"/>
  <c r="J239" i="7"/>
  <c r="K250" i="7"/>
  <c r="J250" i="7"/>
  <c r="J246" i="7"/>
  <c r="K245" i="7"/>
  <c r="K243" i="7"/>
  <c r="K246" i="7"/>
  <c r="F238" i="7"/>
  <c r="F237" i="7" s="1"/>
  <c r="F236" i="7" s="1"/>
  <c r="I238" i="7"/>
  <c r="H238" i="7"/>
  <c r="H237" i="7" s="1"/>
  <c r="H236" i="7" s="1"/>
  <c r="G238" i="7"/>
  <c r="G237" i="7" s="1"/>
  <c r="G236" i="7" s="1"/>
  <c r="G380" i="7"/>
  <c r="H380" i="7"/>
  <c r="I380" i="7"/>
  <c r="F380" i="7"/>
  <c r="K380" i="7" l="1"/>
  <c r="J380" i="7"/>
  <c r="J238" i="7"/>
  <c r="I237" i="7"/>
  <c r="K238" i="7"/>
  <c r="J237" i="7" l="1"/>
  <c r="I236" i="7"/>
  <c r="K237" i="7"/>
  <c r="K103" i="7"/>
  <c r="K95" i="7"/>
  <c r="K97" i="7"/>
  <c r="K98" i="7"/>
  <c r="K99" i="7"/>
  <c r="G419" i="7"/>
  <c r="G418" i="7" s="1"/>
  <c r="G417" i="7" s="1"/>
  <c r="G416" i="7" s="1"/>
  <c r="H419" i="7"/>
  <c r="H418" i="7" s="1"/>
  <c r="H417" i="7" s="1"/>
  <c r="H416" i="7" s="1"/>
  <c r="I419" i="7"/>
  <c r="F419" i="7"/>
  <c r="F418" i="7" s="1"/>
  <c r="F417" i="7" s="1"/>
  <c r="F416" i="7" s="1"/>
  <c r="F385" i="7"/>
  <c r="G414" i="7"/>
  <c r="G412" i="7" s="1"/>
  <c r="H414" i="7"/>
  <c r="H412" i="7" s="1"/>
  <c r="I414" i="7"/>
  <c r="F413" i="7"/>
  <c r="G411" i="7"/>
  <c r="H411" i="7"/>
  <c r="I411" i="7"/>
  <c r="G410" i="7"/>
  <c r="H410" i="7"/>
  <c r="I410" i="7"/>
  <c r="G409" i="7"/>
  <c r="H409" i="7"/>
  <c r="I409" i="7"/>
  <c r="F410" i="7"/>
  <c r="F409" i="7"/>
  <c r="G407" i="7"/>
  <c r="H407" i="7"/>
  <c r="I407" i="7"/>
  <c r="F407" i="7"/>
  <c r="G406" i="7"/>
  <c r="G405" i="7" s="1"/>
  <c r="H406" i="7"/>
  <c r="I406" i="7"/>
  <c r="F406" i="7"/>
  <c r="F405" i="7" s="1"/>
  <c r="G404" i="7"/>
  <c r="H404" i="7"/>
  <c r="I404" i="7"/>
  <c r="F404" i="7"/>
  <c r="G403" i="7"/>
  <c r="H403" i="7"/>
  <c r="I403" i="7"/>
  <c r="F403" i="7"/>
  <c r="G402" i="7"/>
  <c r="H402" i="7"/>
  <c r="I402" i="7"/>
  <c r="F402" i="7"/>
  <c r="F401" i="7" s="1"/>
  <c r="I399" i="7"/>
  <c r="H399" i="7"/>
  <c r="F399" i="7"/>
  <c r="G397" i="7"/>
  <c r="H397" i="7"/>
  <c r="I397" i="7"/>
  <c r="F397" i="7"/>
  <c r="H395" i="7"/>
  <c r="F395" i="7"/>
  <c r="K395" i="7" s="1"/>
  <c r="G385" i="7"/>
  <c r="H385" i="7"/>
  <c r="I385" i="7"/>
  <c r="G387" i="7"/>
  <c r="H387" i="7"/>
  <c r="I387" i="7"/>
  <c r="F387" i="7"/>
  <c r="G283" i="7"/>
  <c r="G282" i="7" s="1"/>
  <c r="G281" i="7" s="1"/>
  <c r="H283" i="7"/>
  <c r="H282" i="7" s="1"/>
  <c r="H281" i="7" s="1"/>
  <c r="I283" i="7"/>
  <c r="F283" i="7"/>
  <c r="F282" i="7" s="1"/>
  <c r="F281" i="7" s="1"/>
  <c r="F287" i="7"/>
  <c r="K287" i="7" s="1"/>
  <c r="G280" i="7"/>
  <c r="J280" i="7" s="1"/>
  <c r="H280" i="7"/>
  <c r="F280" i="7"/>
  <c r="K280" i="7" s="1"/>
  <c r="G279" i="7"/>
  <c r="H279" i="7"/>
  <c r="I279" i="7"/>
  <c r="F279" i="7"/>
  <c r="G277" i="7"/>
  <c r="H277" i="7"/>
  <c r="I277" i="7"/>
  <c r="F277" i="7"/>
  <c r="G275" i="7"/>
  <c r="H275" i="7"/>
  <c r="I275" i="7"/>
  <c r="F275" i="7"/>
  <c r="G274" i="7"/>
  <c r="H274" i="7"/>
  <c r="I274" i="7"/>
  <c r="F274" i="7"/>
  <c r="G272" i="7"/>
  <c r="H272" i="7"/>
  <c r="I272" i="7"/>
  <c r="F272" i="7"/>
  <c r="G271" i="7"/>
  <c r="H271" i="7"/>
  <c r="I271" i="7"/>
  <c r="F271" i="7"/>
  <c r="G269" i="7"/>
  <c r="H269" i="7"/>
  <c r="I269" i="7"/>
  <c r="G268" i="7"/>
  <c r="J268" i="7" s="1"/>
  <c r="H268" i="7"/>
  <c r="F269" i="7"/>
  <c r="F268" i="7"/>
  <c r="K268" i="7" s="1"/>
  <c r="G267" i="7"/>
  <c r="H267" i="7"/>
  <c r="I267" i="7"/>
  <c r="F267" i="7"/>
  <c r="G264" i="7"/>
  <c r="J264" i="7" s="1"/>
  <c r="H264" i="7"/>
  <c r="G262" i="7"/>
  <c r="J262" i="7" s="1"/>
  <c r="H262" i="7"/>
  <c r="F264" i="7"/>
  <c r="K264" i="7" s="1"/>
  <c r="F262" i="7"/>
  <c r="K262" i="7" s="1"/>
  <c r="G260" i="7"/>
  <c r="J260" i="7" s="1"/>
  <c r="H260" i="7"/>
  <c r="F260" i="7"/>
  <c r="K260" i="7" s="1"/>
  <c r="H405" i="7" l="1"/>
  <c r="J272" i="7"/>
  <c r="K272" i="7"/>
  <c r="K274" i="7"/>
  <c r="J274" i="7"/>
  <c r="J275" i="7"/>
  <c r="K275" i="7"/>
  <c r="J277" i="7"/>
  <c r="K277" i="7"/>
  <c r="J279" i="7"/>
  <c r="K279" i="7"/>
  <c r="I282" i="7"/>
  <c r="J283" i="7"/>
  <c r="K283" i="7"/>
  <c r="K387" i="7"/>
  <c r="J387" i="7"/>
  <c r="J402" i="7"/>
  <c r="K402" i="7"/>
  <c r="J403" i="7"/>
  <c r="K403" i="7"/>
  <c r="K404" i="7"/>
  <c r="J404" i="7"/>
  <c r="J406" i="7"/>
  <c r="K406" i="7"/>
  <c r="J407" i="7"/>
  <c r="K407" i="7"/>
  <c r="J410" i="7"/>
  <c r="K410" i="7"/>
  <c r="I418" i="7"/>
  <c r="J418" i="7" s="1"/>
  <c r="K418" i="7" s="1"/>
  <c r="J419" i="7"/>
  <c r="K419" i="7" s="1"/>
  <c r="J385" i="7"/>
  <c r="K385" i="7"/>
  <c r="J411" i="7"/>
  <c r="K411" i="7"/>
  <c r="J414" i="7"/>
  <c r="K414" i="7"/>
  <c r="J269" i="7"/>
  <c r="K269" i="7"/>
  <c r="J271" i="7"/>
  <c r="K271" i="7"/>
  <c r="J267" i="7"/>
  <c r="K267" i="7"/>
  <c r="J397" i="7"/>
  <c r="K397" i="7"/>
  <c r="J409" i="7"/>
  <c r="K409" i="7"/>
  <c r="J399" i="7"/>
  <c r="K399" i="7"/>
  <c r="F412" i="7"/>
  <c r="K413" i="7"/>
  <c r="K236" i="7"/>
  <c r="J236" i="7"/>
  <c r="I384" i="7"/>
  <c r="G384" i="7"/>
  <c r="F384" i="7"/>
  <c r="H384" i="7"/>
  <c r="I417" i="7"/>
  <c r="J417" i="7" s="1"/>
  <c r="K417" i="7" s="1"/>
  <c r="F408" i="7"/>
  <c r="F400" i="7" s="1"/>
  <c r="H408" i="7"/>
  <c r="G408" i="7"/>
  <c r="I408" i="7"/>
  <c r="I412" i="7"/>
  <c r="I405" i="7"/>
  <c r="H266" i="7"/>
  <c r="I266" i="7"/>
  <c r="G266" i="7"/>
  <c r="F266" i="7"/>
  <c r="G231" i="7"/>
  <c r="H231" i="7"/>
  <c r="I231" i="7"/>
  <c r="G233" i="7"/>
  <c r="H233" i="7"/>
  <c r="I233" i="7"/>
  <c r="F233" i="7"/>
  <c r="F231" i="7"/>
  <c r="G229" i="7"/>
  <c r="H229" i="7"/>
  <c r="I229" i="7"/>
  <c r="F229" i="7"/>
  <c r="G228" i="7"/>
  <c r="H228" i="7"/>
  <c r="I228" i="7"/>
  <c r="F228" i="7"/>
  <c r="F227" i="7" s="1"/>
  <c r="G225" i="7"/>
  <c r="H225" i="7"/>
  <c r="I225" i="7"/>
  <c r="F225" i="7"/>
  <c r="G221" i="7"/>
  <c r="G220" i="7" s="1"/>
  <c r="G219" i="7" s="1"/>
  <c r="H221" i="7"/>
  <c r="H220" i="7" s="1"/>
  <c r="H219" i="7" s="1"/>
  <c r="I221" i="7"/>
  <c r="F221" i="7"/>
  <c r="F220" i="7" s="1"/>
  <c r="F219" i="7" s="1"/>
  <c r="G218" i="7"/>
  <c r="G217" i="7" s="1"/>
  <c r="G216" i="7" s="1"/>
  <c r="H218" i="7"/>
  <c r="H217" i="7" s="1"/>
  <c r="H216" i="7" s="1"/>
  <c r="I218" i="7"/>
  <c r="F218" i="7"/>
  <c r="F217" i="7" s="1"/>
  <c r="F216" i="7" s="1"/>
  <c r="G215" i="7"/>
  <c r="H215" i="7"/>
  <c r="I215" i="7"/>
  <c r="F215" i="7"/>
  <c r="G212" i="7"/>
  <c r="H212" i="7"/>
  <c r="I212" i="7"/>
  <c r="G211" i="7"/>
  <c r="H211" i="7"/>
  <c r="I211" i="7"/>
  <c r="G210" i="7"/>
  <c r="H210" i="7"/>
  <c r="I210" i="7"/>
  <c r="F211" i="7"/>
  <c r="F212" i="7"/>
  <c r="F210" i="7"/>
  <c r="H207" i="7"/>
  <c r="G206" i="7"/>
  <c r="H206" i="7"/>
  <c r="I206" i="7"/>
  <c r="G205" i="7"/>
  <c r="H205" i="7"/>
  <c r="I205" i="7"/>
  <c r="G204" i="7"/>
  <c r="H204" i="7"/>
  <c r="I204" i="7"/>
  <c r="F204" i="7"/>
  <c r="F205" i="7"/>
  <c r="F206" i="7"/>
  <c r="F207" i="7"/>
  <c r="K207" i="7" s="1"/>
  <c r="G203" i="7"/>
  <c r="H203" i="7"/>
  <c r="I203" i="7"/>
  <c r="F203" i="7"/>
  <c r="G201" i="7"/>
  <c r="H201" i="7"/>
  <c r="I201" i="7"/>
  <c r="F201" i="7"/>
  <c r="I192" i="7"/>
  <c r="I193" i="7"/>
  <c r="I194" i="7"/>
  <c r="I195" i="7"/>
  <c r="I196" i="7"/>
  <c r="I197" i="7"/>
  <c r="I198" i="7"/>
  <c r="I199" i="7"/>
  <c r="H192" i="7"/>
  <c r="H193" i="7"/>
  <c r="H194" i="7"/>
  <c r="H195" i="7"/>
  <c r="H196" i="7"/>
  <c r="H197" i="7"/>
  <c r="H198" i="7"/>
  <c r="H199" i="7"/>
  <c r="G192" i="7"/>
  <c r="G194" i="7"/>
  <c r="G195" i="7"/>
  <c r="G196" i="7"/>
  <c r="G197" i="7"/>
  <c r="G198" i="7"/>
  <c r="G199" i="7"/>
  <c r="F192" i="7"/>
  <c r="F193" i="7"/>
  <c r="F194" i="7"/>
  <c r="F195" i="7"/>
  <c r="F196" i="7"/>
  <c r="F197" i="7"/>
  <c r="F198" i="7"/>
  <c r="F199" i="7"/>
  <c r="G191" i="7"/>
  <c r="H191" i="7"/>
  <c r="I191" i="7"/>
  <c r="F191" i="7"/>
  <c r="G189" i="7"/>
  <c r="H189" i="7"/>
  <c r="I189" i="7"/>
  <c r="G188" i="7"/>
  <c r="H188" i="7"/>
  <c r="I188" i="7"/>
  <c r="G187" i="7"/>
  <c r="H187" i="7"/>
  <c r="I187" i="7"/>
  <c r="F187" i="7"/>
  <c r="F188" i="7"/>
  <c r="F189" i="7"/>
  <c r="I186" i="7"/>
  <c r="G186" i="7"/>
  <c r="H186" i="7"/>
  <c r="G185" i="7"/>
  <c r="H185" i="7"/>
  <c r="I185" i="7"/>
  <c r="G184" i="7"/>
  <c r="H184" i="7"/>
  <c r="I184" i="7"/>
  <c r="F185" i="7"/>
  <c r="F186" i="7"/>
  <c r="F184" i="7"/>
  <c r="G182" i="7"/>
  <c r="H182" i="7"/>
  <c r="I182" i="7"/>
  <c r="H181" i="7"/>
  <c r="H180" i="7"/>
  <c r="F180" i="7"/>
  <c r="K180" i="7" s="1"/>
  <c r="F181" i="7"/>
  <c r="K181" i="7" s="1"/>
  <c r="F182" i="7"/>
  <c r="H179" i="7"/>
  <c r="F179" i="7"/>
  <c r="K179" i="7" s="1"/>
  <c r="H176" i="7"/>
  <c r="F176" i="7"/>
  <c r="K176" i="7" s="1"/>
  <c r="H174" i="7"/>
  <c r="F174" i="7"/>
  <c r="K174" i="7" s="1"/>
  <c r="H172" i="7"/>
  <c r="F172" i="7"/>
  <c r="K172" i="7" s="1"/>
  <c r="H382" i="7"/>
  <c r="H379" i="7" s="1"/>
  <c r="K184" i="7" l="1"/>
  <c r="J184" i="7"/>
  <c r="J186" i="7"/>
  <c r="K186" i="7"/>
  <c r="K187" i="7"/>
  <c r="J187" i="7"/>
  <c r="K199" i="7"/>
  <c r="J199" i="7"/>
  <c r="K195" i="7"/>
  <c r="J195" i="7"/>
  <c r="K204" i="7"/>
  <c r="J204" i="7"/>
  <c r="K211" i="7"/>
  <c r="J211" i="7"/>
  <c r="J233" i="7"/>
  <c r="K233" i="7"/>
  <c r="K266" i="7"/>
  <c r="J266" i="7"/>
  <c r="K408" i="7"/>
  <c r="J408" i="7"/>
  <c r="K384" i="7"/>
  <c r="J384" i="7"/>
  <c r="J198" i="7"/>
  <c r="K198" i="7"/>
  <c r="J194" i="7"/>
  <c r="K194" i="7"/>
  <c r="J201" i="7"/>
  <c r="K201" i="7"/>
  <c r="K203" i="7"/>
  <c r="J203" i="7"/>
  <c r="J210" i="7"/>
  <c r="K210" i="7"/>
  <c r="H378" i="7"/>
  <c r="H377" i="7" s="1"/>
  <c r="I281" i="7"/>
  <c r="K282" i="7"/>
  <c r="J282" i="7"/>
  <c r="J182" i="7"/>
  <c r="K182" i="7"/>
  <c r="K189" i="7"/>
  <c r="J189" i="7"/>
  <c r="K191" i="7"/>
  <c r="J191" i="7"/>
  <c r="J197" i="7"/>
  <c r="K197" i="7"/>
  <c r="K193" i="7"/>
  <c r="J193" i="7"/>
  <c r="J206" i="7"/>
  <c r="K206" i="7"/>
  <c r="J405" i="7"/>
  <c r="K405" i="7"/>
  <c r="J185" i="7"/>
  <c r="K185" i="7"/>
  <c r="K188" i="7"/>
  <c r="J188" i="7"/>
  <c r="J196" i="7"/>
  <c r="K196" i="7"/>
  <c r="J192" i="7"/>
  <c r="K192" i="7"/>
  <c r="K205" i="7"/>
  <c r="J205" i="7"/>
  <c r="J212" i="7"/>
  <c r="K212" i="7"/>
  <c r="K215" i="7"/>
  <c r="J215" i="7"/>
  <c r="J218" i="7"/>
  <c r="K218" i="7"/>
  <c r="K221" i="7"/>
  <c r="J221" i="7"/>
  <c r="K225" i="7"/>
  <c r="J225" i="7"/>
  <c r="J228" i="7"/>
  <c r="K228" i="7"/>
  <c r="J229" i="7"/>
  <c r="K229" i="7"/>
  <c r="K231" i="7"/>
  <c r="J231" i="7"/>
  <c r="K412" i="7"/>
  <c r="J412" i="7"/>
  <c r="G227" i="7"/>
  <c r="I416" i="7"/>
  <c r="J416" i="7" s="1"/>
  <c r="K416" i="7" s="1"/>
  <c r="I217" i="7"/>
  <c r="I220" i="7"/>
  <c r="I227" i="7"/>
  <c r="H227" i="7"/>
  <c r="I300" i="7"/>
  <c r="G342" i="7"/>
  <c r="G364" i="7"/>
  <c r="G312" i="7"/>
  <c r="G307" i="7"/>
  <c r="H312" i="7"/>
  <c r="K227" i="7" l="1"/>
  <c r="J227" i="7"/>
  <c r="J217" i="7"/>
  <c r="K217" i="7"/>
  <c r="K220" i="7"/>
  <c r="J220" i="7"/>
  <c r="K281" i="7"/>
  <c r="J281" i="7"/>
  <c r="I216" i="7"/>
  <c r="I219" i="7"/>
  <c r="F371" i="7"/>
  <c r="K371" i="7" s="1"/>
  <c r="I364" i="7"/>
  <c r="I312" i="7"/>
  <c r="I295" i="7"/>
  <c r="I13" i="7"/>
  <c r="H94" i="7"/>
  <c r="I94" i="7"/>
  <c r="H96" i="7"/>
  <c r="I96" i="7"/>
  <c r="H102" i="7"/>
  <c r="H101" i="7" s="1"/>
  <c r="H100" i="7" s="1"/>
  <c r="I102" i="7"/>
  <c r="H83" i="7"/>
  <c r="H13" i="7"/>
  <c r="I61" i="7"/>
  <c r="I58" i="7"/>
  <c r="I42" i="7"/>
  <c r="I43" i="7"/>
  <c r="I44" i="7"/>
  <c r="I45" i="7"/>
  <c r="I41" i="7"/>
  <c r="I39" i="7"/>
  <c r="I36" i="7"/>
  <c r="I37" i="7"/>
  <c r="I38" i="7"/>
  <c r="I35" i="7"/>
  <c r="I21" i="7"/>
  <c r="G79" i="7"/>
  <c r="G13" i="7"/>
  <c r="G96" i="7"/>
  <c r="G102" i="7"/>
  <c r="G101" i="7" s="1"/>
  <c r="G100" i="7" s="1"/>
  <c r="G83" i="7"/>
  <c r="J21" i="7" l="1"/>
  <c r="J44" i="7"/>
  <c r="J43" i="7"/>
  <c r="J13" i="7"/>
  <c r="J38" i="7"/>
  <c r="J42" i="7"/>
  <c r="K219" i="7"/>
  <c r="J219" i="7"/>
  <c r="J36" i="7"/>
  <c r="K36" i="7"/>
  <c r="J35" i="7"/>
  <c r="J96" i="7"/>
  <c r="J41" i="7"/>
  <c r="J37" i="7"/>
  <c r="J45" i="7"/>
  <c r="J58" i="7"/>
  <c r="J102" i="7"/>
  <c r="J312" i="7"/>
  <c r="K216" i="7"/>
  <c r="J216" i="7"/>
  <c r="J364" i="7"/>
  <c r="J39" i="7"/>
  <c r="I101" i="7"/>
  <c r="J101" i="7" s="1"/>
  <c r="K102" i="7"/>
  <c r="K94" i="7"/>
  <c r="K96" i="7"/>
  <c r="I93" i="7"/>
  <c r="H93" i="7"/>
  <c r="H92" i="7" s="1"/>
  <c r="H91" i="7" s="1"/>
  <c r="I92" i="7" l="1"/>
  <c r="K93" i="7"/>
  <c r="I100" i="7"/>
  <c r="J100" i="7" s="1"/>
  <c r="K101" i="7"/>
  <c r="G94" i="7"/>
  <c r="J94" i="7" s="1"/>
  <c r="K100" i="7" l="1"/>
  <c r="G93" i="7"/>
  <c r="J93" i="7" s="1"/>
  <c r="I91" i="7"/>
  <c r="K92" i="7"/>
  <c r="F49" i="7"/>
  <c r="K49" i="7" s="1"/>
  <c r="F85" i="7"/>
  <c r="K85" i="7" s="1"/>
  <c r="F66" i="7"/>
  <c r="K66" i="7" s="1"/>
  <c r="F63" i="7"/>
  <c r="K63" i="7" s="1"/>
  <c r="F58" i="7"/>
  <c r="K58" i="7" s="1"/>
  <c r="F55" i="7"/>
  <c r="K55" i="7" s="1"/>
  <c r="F54" i="7"/>
  <c r="K54" i="7" s="1"/>
  <c r="F53" i="7"/>
  <c r="K53" i="7" s="1"/>
  <c r="F51" i="7"/>
  <c r="K51" i="7" s="1"/>
  <c r="F48" i="7"/>
  <c r="K48" i="7" s="1"/>
  <c r="F47" i="7"/>
  <c r="K47" i="7" s="1"/>
  <c r="F42" i="7"/>
  <c r="K42" i="7" s="1"/>
  <c r="F43" i="7"/>
  <c r="K43" i="7" s="1"/>
  <c r="F44" i="7"/>
  <c r="K44" i="7" s="1"/>
  <c r="F45" i="7"/>
  <c r="K45" i="7" s="1"/>
  <c r="F41" i="7"/>
  <c r="K41" i="7" s="1"/>
  <c r="F39" i="7"/>
  <c r="K39" i="7" s="1"/>
  <c r="F38" i="7"/>
  <c r="K38" i="7" s="1"/>
  <c r="F37" i="7"/>
  <c r="K37" i="7" s="1"/>
  <c r="F35" i="7"/>
  <c r="K35" i="7" s="1"/>
  <c r="F33" i="7"/>
  <c r="K33" i="7" s="1"/>
  <c r="F32" i="7"/>
  <c r="K32" i="7" s="1"/>
  <c r="F21" i="7"/>
  <c r="K21" i="7" s="1"/>
  <c r="F16" i="7"/>
  <c r="K16" i="7" s="1"/>
  <c r="F14" i="7"/>
  <c r="K14" i="7" s="1"/>
  <c r="G163" i="7"/>
  <c r="G162" i="7" s="1"/>
  <c r="H163" i="7"/>
  <c r="H162" i="7" s="1"/>
  <c r="I163" i="7"/>
  <c r="G165" i="7"/>
  <c r="G164" i="7" s="1"/>
  <c r="H165" i="7"/>
  <c r="H164" i="7" s="1"/>
  <c r="I165" i="7"/>
  <c r="F165" i="7"/>
  <c r="F164" i="7" s="1"/>
  <c r="F163" i="7"/>
  <c r="F162" i="7" s="1"/>
  <c r="G161" i="7"/>
  <c r="H161" i="7"/>
  <c r="I161" i="7"/>
  <c r="H160" i="7"/>
  <c r="I160" i="7"/>
  <c r="G160" i="7"/>
  <c r="G159" i="7"/>
  <c r="H159" i="7"/>
  <c r="I159" i="7"/>
  <c r="G158" i="7"/>
  <c r="H158" i="7"/>
  <c r="I158" i="7"/>
  <c r="F161" i="7"/>
  <c r="F159" i="7"/>
  <c r="F158" i="7"/>
  <c r="G155" i="7"/>
  <c r="H155" i="7"/>
  <c r="I155" i="7"/>
  <c r="F155" i="7"/>
  <c r="G151" i="7"/>
  <c r="G150" i="7" s="1"/>
  <c r="G149" i="7" s="1"/>
  <c r="H151" i="7"/>
  <c r="H150" i="7" s="1"/>
  <c r="H149" i="7" s="1"/>
  <c r="I151" i="7"/>
  <c r="F151" i="7"/>
  <c r="F150" i="7" s="1"/>
  <c r="F149" i="7" s="1"/>
  <c r="G148" i="7"/>
  <c r="H148" i="7"/>
  <c r="I148" i="7"/>
  <c r="F148" i="7"/>
  <c r="H144" i="7"/>
  <c r="I144" i="7"/>
  <c r="G144" i="7"/>
  <c r="G145" i="7"/>
  <c r="H145" i="7"/>
  <c r="H143" i="7" s="1"/>
  <c r="H142" i="7" s="1"/>
  <c r="I145" i="7"/>
  <c r="F145" i="7"/>
  <c r="F143" i="7" s="1"/>
  <c r="F142" i="7" s="1"/>
  <c r="G141" i="7"/>
  <c r="H141" i="7"/>
  <c r="I141" i="7"/>
  <c r="G140" i="7"/>
  <c r="H140" i="7"/>
  <c r="I140" i="7"/>
  <c r="G139" i="7"/>
  <c r="H139" i="7"/>
  <c r="I139" i="7"/>
  <c r="I138" i="7"/>
  <c r="G138" i="7"/>
  <c r="H138" i="7"/>
  <c r="F139" i="7"/>
  <c r="F140" i="7"/>
  <c r="F141" i="7"/>
  <c r="F138" i="7"/>
  <c r="G136" i="7"/>
  <c r="H136" i="7"/>
  <c r="I136" i="7"/>
  <c r="F136" i="7"/>
  <c r="G134" i="7"/>
  <c r="H134" i="7"/>
  <c r="I134" i="7"/>
  <c r="G133" i="7"/>
  <c r="H133" i="7"/>
  <c r="I133" i="7"/>
  <c r="G132" i="7"/>
  <c r="H132" i="7"/>
  <c r="I132" i="7"/>
  <c r="G131" i="7"/>
  <c r="H131" i="7"/>
  <c r="I131" i="7"/>
  <c r="G130" i="7"/>
  <c r="H130" i="7"/>
  <c r="I130" i="7"/>
  <c r="G129" i="7"/>
  <c r="H129" i="7"/>
  <c r="I129" i="7"/>
  <c r="F130" i="7"/>
  <c r="F131" i="7"/>
  <c r="F132" i="7"/>
  <c r="F133" i="7"/>
  <c r="F134" i="7"/>
  <c r="F129" i="7"/>
  <c r="H119" i="7"/>
  <c r="G127" i="7"/>
  <c r="H127" i="7"/>
  <c r="I127" i="7"/>
  <c r="G126" i="7"/>
  <c r="H126" i="7"/>
  <c r="I126" i="7"/>
  <c r="G125" i="7"/>
  <c r="H125" i="7"/>
  <c r="I125" i="7"/>
  <c r="G124" i="7"/>
  <c r="H124" i="7"/>
  <c r="I124" i="7"/>
  <c r="G123" i="7"/>
  <c r="H123" i="7"/>
  <c r="I123" i="7"/>
  <c r="G122" i="7"/>
  <c r="H122" i="7"/>
  <c r="I122" i="7"/>
  <c r="F127" i="7"/>
  <c r="F123" i="7"/>
  <c r="F124" i="7"/>
  <c r="F125" i="7"/>
  <c r="F126" i="7"/>
  <c r="F122" i="7"/>
  <c r="G120" i="7"/>
  <c r="H120" i="7"/>
  <c r="I120" i="7"/>
  <c r="G119" i="7"/>
  <c r="I119" i="7"/>
  <c r="G118" i="7"/>
  <c r="H118" i="7"/>
  <c r="I118" i="7"/>
  <c r="F120" i="7"/>
  <c r="F119" i="7"/>
  <c r="F118" i="7"/>
  <c r="G117" i="7"/>
  <c r="H117" i="7"/>
  <c r="I117" i="7"/>
  <c r="F117" i="7"/>
  <c r="G114" i="7"/>
  <c r="H114" i="7"/>
  <c r="I114" i="7"/>
  <c r="F114" i="7"/>
  <c r="G112" i="7"/>
  <c r="H112" i="7"/>
  <c r="I112" i="7"/>
  <c r="F112" i="7"/>
  <c r="G110" i="7"/>
  <c r="H110" i="7"/>
  <c r="I110" i="7"/>
  <c r="F110" i="7"/>
  <c r="I97" i="3"/>
  <c r="H97" i="3"/>
  <c r="I51" i="3"/>
  <c r="K120" i="7" l="1"/>
  <c r="J120" i="7"/>
  <c r="J123" i="7"/>
  <c r="K123" i="7"/>
  <c r="J127" i="7"/>
  <c r="K127" i="7"/>
  <c r="J151" i="7"/>
  <c r="K151" i="7"/>
  <c r="J155" i="7"/>
  <c r="K155" i="7"/>
  <c r="K165" i="7"/>
  <c r="J165" i="7"/>
  <c r="K110" i="7"/>
  <c r="J110" i="7"/>
  <c r="K112" i="7"/>
  <c r="J112" i="7"/>
  <c r="J114" i="7"/>
  <c r="K114" i="7"/>
  <c r="J117" i="7"/>
  <c r="K117" i="7"/>
  <c r="K122" i="7"/>
  <c r="J122" i="7"/>
  <c r="K126" i="7"/>
  <c r="J126" i="7"/>
  <c r="K130" i="7"/>
  <c r="J130" i="7"/>
  <c r="K134" i="7"/>
  <c r="J134" i="7"/>
  <c r="K136" i="7"/>
  <c r="J136" i="7"/>
  <c r="J141" i="7"/>
  <c r="K141" i="7"/>
  <c r="J145" i="7"/>
  <c r="K145" i="7"/>
  <c r="K144" i="7"/>
  <c r="J144" i="7"/>
  <c r="J159" i="7"/>
  <c r="K159" i="7"/>
  <c r="K160" i="7"/>
  <c r="J160" i="7"/>
  <c r="J131" i="7"/>
  <c r="K131" i="7"/>
  <c r="K148" i="7"/>
  <c r="J148" i="7"/>
  <c r="J119" i="7"/>
  <c r="K119" i="7"/>
  <c r="J125" i="7"/>
  <c r="K125" i="7"/>
  <c r="J129" i="7"/>
  <c r="K129" i="7"/>
  <c r="J133" i="7"/>
  <c r="K133" i="7"/>
  <c r="K138" i="7"/>
  <c r="J138" i="7"/>
  <c r="K140" i="7"/>
  <c r="J140" i="7"/>
  <c r="K158" i="7"/>
  <c r="J158" i="7"/>
  <c r="K118" i="7"/>
  <c r="J118" i="7"/>
  <c r="K124" i="7"/>
  <c r="J124" i="7"/>
  <c r="K132" i="7"/>
  <c r="J132" i="7"/>
  <c r="J139" i="7"/>
  <c r="K139" i="7"/>
  <c r="K161" i="7"/>
  <c r="J161" i="7"/>
  <c r="K163" i="7"/>
  <c r="J163" i="7"/>
  <c r="G92" i="7"/>
  <c r="J92" i="7" s="1"/>
  <c r="K91" i="7"/>
  <c r="I162" i="7"/>
  <c r="I150" i="7"/>
  <c r="I164" i="7"/>
  <c r="I143" i="7"/>
  <c r="F52" i="7"/>
  <c r="F31" i="7"/>
  <c r="F34" i="7"/>
  <c r="F40" i="7"/>
  <c r="G143" i="7"/>
  <c r="G142" i="7" s="1"/>
  <c r="F232" i="5"/>
  <c r="F164" i="5"/>
  <c r="F103" i="5"/>
  <c r="F48" i="5"/>
  <c r="F144" i="5"/>
  <c r="J109" i="3"/>
  <c r="I109" i="3"/>
  <c r="I115" i="3"/>
  <c r="I114" i="3" s="1"/>
  <c r="J115" i="3"/>
  <c r="J114" i="3" s="1"/>
  <c r="I113" i="3"/>
  <c r="I112" i="3" s="1"/>
  <c r="J113" i="3"/>
  <c r="I111" i="3"/>
  <c r="J111" i="3"/>
  <c r="I110" i="3"/>
  <c r="J110" i="3"/>
  <c r="I108" i="3"/>
  <c r="J108" i="3"/>
  <c r="I104" i="3"/>
  <c r="I103" i="3" s="1"/>
  <c r="I102" i="3" s="1"/>
  <c r="J104" i="3"/>
  <c r="J103" i="3" s="1"/>
  <c r="I98" i="3"/>
  <c r="I94" i="3"/>
  <c r="I93" i="3" s="1"/>
  <c r="I92" i="3" s="1"/>
  <c r="J94" i="3"/>
  <c r="J93" i="3" s="1"/>
  <c r="I91" i="3"/>
  <c r="J91" i="3"/>
  <c r="I90" i="3"/>
  <c r="J90" i="3"/>
  <c r="I89" i="3"/>
  <c r="J89" i="3"/>
  <c r="I86" i="3"/>
  <c r="I85" i="3"/>
  <c r="J85" i="3"/>
  <c r="I84" i="3"/>
  <c r="J84" i="3"/>
  <c r="I83" i="3"/>
  <c r="J83" i="3"/>
  <c r="I82" i="3"/>
  <c r="J82" i="3"/>
  <c r="I81" i="3"/>
  <c r="J81" i="3"/>
  <c r="I79" i="3"/>
  <c r="I78" i="3" s="1"/>
  <c r="J79" i="3"/>
  <c r="J78" i="3" s="1"/>
  <c r="I77" i="3"/>
  <c r="J77" i="3"/>
  <c r="I76" i="3"/>
  <c r="J76" i="3"/>
  <c r="I75" i="3"/>
  <c r="J75" i="3"/>
  <c r="I74" i="3"/>
  <c r="J74" i="3"/>
  <c r="I73" i="3"/>
  <c r="J73" i="3"/>
  <c r="I72" i="3"/>
  <c r="J72" i="3"/>
  <c r="I71" i="3"/>
  <c r="J71" i="3"/>
  <c r="I70" i="3"/>
  <c r="J70" i="3"/>
  <c r="I69" i="3"/>
  <c r="J69" i="3"/>
  <c r="I67" i="3"/>
  <c r="J67" i="3"/>
  <c r="I66" i="3"/>
  <c r="J66" i="3"/>
  <c r="I65" i="3"/>
  <c r="J65" i="3"/>
  <c r="I64" i="3"/>
  <c r="J64" i="3"/>
  <c r="I63" i="3"/>
  <c r="J63" i="3"/>
  <c r="I62" i="3"/>
  <c r="J62" i="3"/>
  <c r="I60" i="3"/>
  <c r="J60" i="3"/>
  <c r="I59" i="3"/>
  <c r="J59" i="3"/>
  <c r="I58" i="3"/>
  <c r="J58" i="3"/>
  <c r="I57" i="3"/>
  <c r="J57" i="3"/>
  <c r="I54" i="3"/>
  <c r="J54" i="3"/>
  <c r="I53" i="3"/>
  <c r="J53" i="3"/>
  <c r="I49" i="3"/>
  <c r="J49" i="3"/>
  <c r="F90" i="5"/>
  <c r="J100" i="3"/>
  <c r="F297" i="5"/>
  <c r="F213" i="5"/>
  <c r="F151" i="5"/>
  <c r="F206" i="5"/>
  <c r="F294" i="5"/>
  <c r="H9" i="5"/>
  <c r="H10" i="5"/>
  <c r="H13" i="5"/>
  <c r="H14" i="5"/>
  <c r="H15" i="5"/>
  <c r="H16" i="5"/>
  <c r="H19" i="5"/>
  <c r="H20" i="5"/>
  <c r="H21" i="5"/>
  <c r="H24" i="5"/>
  <c r="H26" i="5"/>
  <c r="H27" i="5"/>
  <c r="H28" i="5"/>
  <c r="H31" i="5"/>
  <c r="H34" i="5"/>
  <c r="H100" i="3"/>
  <c r="H99" i="3" s="1"/>
  <c r="H98" i="3" s="1"/>
  <c r="D259" i="5"/>
  <c r="H59" i="3"/>
  <c r="H62" i="3"/>
  <c r="H63" i="3"/>
  <c r="H58" i="3"/>
  <c r="K162" i="7" l="1"/>
  <c r="J162" i="7"/>
  <c r="G151" i="5"/>
  <c r="K150" i="7"/>
  <c r="J150" i="7"/>
  <c r="F293" i="5"/>
  <c r="I88" i="3"/>
  <c r="I87" i="3" s="1"/>
  <c r="J143" i="7"/>
  <c r="K143" i="7"/>
  <c r="K164" i="7"/>
  <c r="J164" i="7"/>
  <c r="K49" i="3"/>
  <c r="J61" i="3"/>
  <c r="K63" i="3"/>
  <c r="L63" i="3"/>
  <c r="J68" i="3"/>
  <c r="K70" i="3"/>
  <c r="K76" i="3"/>
  <c r="K90" i="3"/>
  <c r="K79" i="3"/>
  <c r="K82" i="3"/>
  <c r="K84" i="3"/>
  <c r="K94" i="3"/>
  <c r="J102" i="3"/>
  <c r="K108" i="3"/>
  <c r="K111" i="3"/>
  <c r="K109" i="3"/>
  <c r="K58" i="3"/>
  <c r="L58" i="3"/>
  <c r="K65" i="3"/>
  <c r="K72" i="3"/>
  <c r="L100" i="3"/>
  <c r="K100" i="3"/>
  <c r="K53" i="3"/>
  <c r="K57" i="3"/>
  <c r="K59" i="3"/>
  <c r="L59" i="3"/>
  <c r="K62" i="3"/>
  <c r="L62" i="3"/>
  <c r="K64" i="3"/>
  <c r="K66" i="3"/>
  <c r="K69" i="3"/>
  <c r="K71" i="3"/>
  <c r="K73" i="3"/>
  <c r="K75" i="3"/>
  <c r="K77" i="3"/>
  <c r="K89" i="3"/>
  <c r="K91" i="3"/>
  <c r="K115" i="3"/>
  <c r="K54" i="3"/>
  <c r="K60" i="3"/>
  <c r="K67" i="3"/>
  <c r="K74" i="3"/>
  <c r="J92" i="3"/>
  <c r="K81" i="3"/>
  <c r="K83" i="3"/>
  <c r="K85" i="3"/>
  <c r="K110" i="3"/>
  <c r="J112" i="3"/>
  <c r="K113" i="3"/>
  <c r="J88" i="3"/>
  <c r="J99" i="3"/>
  <c r="G91" i="7"/>
  <c r="J91" i="7" s="1"/>
  <c r="I149" i="7"/>
  <c r="J56" i="3"/>
  <c r="I80" i="3"/>
  <c r="I68" i="3"/>
  <c r="I61" i="3"/>
  <c r="I56" i="3"/>
  <c r="I52" i="3"/>
  <c r="F205" i="5"/>
  <c r="E334" i="5"/>
  <c r="E333" i="5" s="1"/>
  <c r="E332" i="5" s="1"/>
  <c r="I107" i="3" s="1"/>
  <c r="I106" i="3" s="1"/>
  <c r="I105" i="3" s="1"/>
  <c r="F334" i="5"/>
  <c r="C334" i="5"/>
  <c r="C333" i="5" s="1"/>
  <c r="C332" i="5" s="1"/>
  <c r="D334" i="5"/>
  <c r="D333" i="5" s="1"/>
  <c r="D332" i="5" s="1"/>
  <c r="H107" i="3" s="1"/>
  <c r="H115" i="3"/>
  <c r="L115" i="3" s="1"/>
  <c r="H111" i="3"/>
  <c r="L111" i="3" s="1"/>
  <c r="H109" i="3"/>
  <c r="L109" i="3" s="1"/>
  <c r="H108" i="3"/>
  <c r="L108" i="3" s="1"/>
  <c r="H104" i="3"/>
  <c r="L104" i="3" s="1"/>
  <c r="D232" i="5"/>
  <c r="H232" i="5" s="1"/>
  <c r="C248" i="5"/>
  <c r="G248" i="5" s="1"/>
  <c r="D144" i="5"/>
  <c r="H144" i="5" s="1"/>
  <c r="D151" i="5"/>
  <c r="H151" i="5" s="1"/>
  <c r="D206" i="5"/>
  <c r="D205" i="5" s="1"/>
  <c r="D213" i="5"/>
  <c r="H213" i="5" s="1"/>
  <c r="D297" i="5"/>
  <c r="H297" i="5" s="1"/>
  <c r="H16" i="3"/>
  <c r="H39" i="3"/>
  <c r="H206" i="5" l="1"/>
  <c r="F333" i="5"/>
  <c r="F332" i="5" s="1"/>
  <c r="G334" i="5"/>
  <c r="H334" i="5"/>
  <c r="H205" i="5"/>
  <c r="J149" i="7"/>
  <c r="K149" i="7"/>
  <c r="J87" i="3"/>
  <c r="K88" i="3"/>
  <c r="L99" i="3"/>
  <c r="J98" i="3"/>
  <c r="I55" i="3"/>
  <c r="D143" i="5"/>
  <c r="D23" i="5"/>
  <c r="D12" i="5"/>
  <c r="G332" i="5" l="1"/>
  <c r="H332" i="5"/>
  <c r="G333" i="5"/>
  <c r="H333" i="5"/>
  <c r="L98" i="3"/>
  <c r="L23" i="1"/>
  <c r="K23" i="1"/>
  <c r="J107" i="3"/>
  <c r="C324" i="5"/>
  <c r="C321" i="5"/>
  <c r="C304" i="5"/>
  <c r="G304" i="5" s="1"/>
  <c r="C297" i="5"/>
  <c r="G297" i="5" s="1"/>
  <c r="C247" i="5"/>
  <c r="G247" i="5" s="1"/>
  <c r="C239" i="5"/>
  <c r="C176" i="5"/>
  <c r="C188" i="5"/>
  <c r="C206" i="5"/>
  <c r="C203" i="5"/>
  <c r="C144" i="5"/>
  <c r="G144" i="5" s="1"/>
  <c r="C149" i="5"/>
  <c r="G149" i="5" s="1"/>
  <c r="C137" i="5"/>
  <c r="C103" i="5"/>
  <c r="G103" i="5" s="1"/>
  <c r="C96" i="5"/>
  <c r="G99" i="3"/>
  <c r="K99" i="3" s="1"/>
  <c r="G112" i="3"/>
  <c r="K112" i="3" s="1"/>
  <c r="G114" i="3"/>
  <c r="K114" i="3" s="1"/>
  <c r="G34" i="3"/>
  <c r="C202" i="5" l="1"/>
  <c r="G202" i="5" s="1"/>
  <c r="G203" i="5"/>
  <c r="C136" i="5"/>
  <c r="G136" i="5" s="1"/>
  <c r="G137" i="5"/>
  <c r="C205" i="5"/>
  <c r="G205" i="5" s="1"/>
  <c r="G206" i="5"/>
  <c r="J106" i="3"/>
  <c r="K107" i="3"/>
  <c r="L107" i="3"/>
  <c r="K22" i="1"/>
  <c r="L22" i="1"/>
  <c r="G98" i="3"/>
  <c r="K98" i="3" s="1"/>
  <c r="C143" i="5"/>
  <c r="J105" i="3" l="1"/>
  <c r="F364" i="7"/>
  <c r="G352" i="7"/>
  <c r="F352" i="7"/>
  <c r="G295" i="7"/>
  <c r="J295" i="7" s="1"/>
  <c r="H295" i="7"/>
  <c r="F295" i="7"/>
  <c r="K295" i="7" s="1"/>
  <c r="F77" i="7"/>
  <c r="F57" i="7"/>
  <c r="F56" i="7" s="1"/>
  <c r="F65" i="7"/>
  <c r="F13" i="7"/>
  <c r="K13" i="7" s="1"/>
  <c r="F20" i="7"/>
  <c r="F398" i="7"/>
  <c r="F396" i="7"/>
  <c r="F394" i="7"/>
  <c r="F382" i="7"/>
  <c r="F379" i="7" s="1"/>
  <c r="F378" i="7" s="1"/>
  <c r="F377" i="7" s="1"/>
  <c r="F369" i="7"/>
  <c r="F360" i="7"/>
  <c r="F357" i="7"/>
  <c r="F356" i="7" s="1"/>
  <c r="F350" i="7"/>
  <c r="F342" i="7"/>
  <c r="F336" i="7"/>
  <c r="F331" i="7"/>
  <c r="F328" i="7"/>
  <c r="F326" i="7"/>
  <c r="F324" i="7"/>
  <c r="F317" i="7"/>
  <c r="F316" i="7" s="1"/>
  <c r="F315" i="7" s="1"/>
  <c r="F312" i="7"/>
  <c r="K312" i="7" s="1"/>
  <c r="F307" i="7"/>
  <c r="F305" i="7"/>
  <c r="F300" i="7"/>
  <c r="K300" i="7" s="1"/>
  <c r="F297" i="7"/>
  <c r="F293" i="7"/>
  <c r="F286" i="7"/>
  <c r="F278" i="7"/>
  <c r="F276" i="7"/>
  <c r="F273" i="7"/>
  <c r="F270" i="7"/>
  <c r="F263" i="7"/>
  <c r="F261" i="7"/>
  <c r="F259" i="7"/>
  <c r="F232" i="7"/>
  <c r="F230" i="7"/>
  <c r="F224" i="7"/>
  <c r="F223" i="7" s="1"/>
  <c r="F214" i="7"/>
  <c r="F213" i="7" s="1"/>
  <c r="F209" i="7"/>
  <c r="F202" i="7"/>
  <c r="F200" i="7"/>
  <c r="F190" i="7"/>
  <c r="F183" i="7"/>
  <c r="F178" i="7"/>
  <c r="F175" i="7"/>
  <c r="F173" i="7"/>
  <c r="F171" i="7"/>
  <c r="F157" i="7"/>
  <c r="F156" i="7" s="1"/>
  <c r="F154" i="7"/>
  <c r="F153" i="7" s="1"/>
  <c r="F147" i="7"/>
  <c r="F137" i="7"/>
  <c r="F135" i="7"/>
  <c r="F128" i="7"/>
  <c r="F121" i="7"/>
  <c r="F116" i="7"/>
  <c r="F113" i="7"/>
  <c r="F111" i="7"/>
  <c r="F109" i="7"/>
  <c r="F87" i="7"/>
  <c r="F86" i="7" s="1"/>
  <c r="F83" i="7"/>
  <c r="F82" i="7" s="1"/>
  <c r="F79" i="7"/>
  <c r="F70" i="7"/>
  <c r="F68" i="7"/>
  <c r="F62" i="7"/>
  <c r="F61" i="7" s="1"/>
  <c r="K61" i="7" s="1"/>
  <c r="F50" i="7"/>
  <c r="F30" i="7" s="1"/>
  <c r="F24" i="7"/>
  <c r="F22" i="7"/>
  <c r="F17" i="7"/>
  <c r="F15" i="7"/>
  <c r="F363" i="7" l="1"/>
  <c r="K364" i="7"/>
  <c r="J101" i="3"/>
  <c r="F265" i="7"/>
  <c r="F359" i="7"/>
  <c r="F29" i="7"/>
  <c r="F64" i="7"/>
  <c r="F60" i="7" s="1"/>
  <c r="F292" i="7"/>
  <c r="F76" i="7"/>
  <c r="F285" i="7"/>
  <c r="F284" i="7" s="1"/>
  <c r="F393" i="7"/>
  <c r="F330" i="7"/>
  <c r="F323" i="7"/>
  <c r="F299" i="7"/>
  <c r="F258" i="7"/>
  <c r="F226" i="7"/>
  <c r="F222" i="7" s="1"/>
  <c r="F208" i="7"/>
  <c r="F177" i="7"/>
  <c r="F170" i="7"/>
  <c r="F152" i="7"/>
  <c r="F146" i="7"/>
  <c r="F115" i="7"/>
  <c r="F108" i="7"/>
  <c r="F19" i="7"/>
  <c r="F12" i="7"/>
  <c r="H35" i="3"/>
  <c r="I35" i="3"/>
  <c r="J35" i="3"/>
  <c r="H32" i="3"/>
  <c r="I32" i="3"/>
  <c r="J32" i="3"/>
  <c r="H30" i="3"/>
  <c r="I30" i="3"/>
  <c r="J30" i="3"/>
  <c r="H26" i="3"/>
  <c r="I26" i="3"/>
  <c r="J26" i="3"/>
  <c r="H19" i="3"/>
  <c r="I19" i="3"/>
  <c r="J19" i="3"/>
  <c r="H18" i="3"/>
  <c r="I18" i="3"/>
  <c r="J18" i="3"/>
  <c r="H15" i="3"/>
  <c r="I15" i="3"/>
  <c r="J16" i="3"/>
  <c r="H14" i="3"/>
  <c r="I14" i="3"/>
  <c r="J14" i="3"/>
  <c r="J39" i="3"/>
  <c r="G28" i="3"/>
  <c r="G16" i="3"/>
  <c r="K39" i="3" l="1"/>
  <c r="L39" i="3"/>
  <c r="L26" i="3"/>
  <c r="K26" i="3"/>
  <c r="J15" i="3"/>
  <c r="K16" i="3"/>
  <c r="L16" i="3"/>
  <c r="L30" i="3"/>
  <c r="K30" i="3"/>
  <c r="K19" i="3"/>
  <c r="L19" i="3"/>
  <c r="K35" i="3"/>
  <c r="L35" i="3"/>
  <c r="L14" i="3"/>
  <c r="K14" i="3"/>
  <c r="L18" i="3"/>
  <c r="K18" i="3"/>
  <c r="K32" i="3"/>
  <c r="L32" i="3"/>
  <c r="F257" i="7"/>
  <c r="F256" i="7" s="1"/>
  <c r="F169" i="7"/>
  <c r="F28" i="7"/>
  <c r="F107" i="7"/>
  <c r="F291" i="7"/>
  <c r="F290" i="7" s="1"/>
  <c r="F392" i="7"/>
  <c r="F391" i="7" s="1"/>
  <c r="F75" i="7"/>
  <c r="F74" i="7" s="1"/>
  <c r="F322" i="7"/>
  <c r="F11" i="7"/>
  <c r="D18" i="5"/>
  <c r="E18" i="5"/>
  <c r="F18" i="5"/>
  <c r="C18" i="5"/>
  <c r="L15" i="3" l="1"/>
  <c r="H18" i="5"/>
  <c r="F321" i="7"/>
  <c r="F168" i="7"/>
  <c r="F10" i="7"/>
  <c r="F8" i="7" l="1"/>
  <c r="H25" i="3"/>
  <c r="I25" i="3"/>
  <c r="J25" i="3"/>
  <c r="G25" i="3"/>
  <c r="L25" i="3" l="1"/>
  <c r="K25" i="3"/>
  <c r="G26" i="1"/>
  <c r="J26" i="1"/>
  <c r="H26" i="1"/>
  <c r="I15" i="7"/>
  <c r="G15" i="7"/>
  <c r="I17" i="7"/>
  <c r="G17" i="7"/>
  <c r="I20" i="7"/>
  <c r="G20" i="7"/>
  <c r="I22" i="7"/>
  <c r="G22" i="7"/>
  <c r="H22" i="7"/>
  <c r="I24" i="7"/>
  <c r="G24" i="7"/>
  <c r="I31" i="7"/>
  <c r="G31" i="7"/>
  <c r="I34" i="7"/>
  <c r="G34" i="7"/>
  <c r="I40" i="7"/>
  <c r="G40" i="7"/>
  <c r="H46" i="7"/>
  <c r="H41" i="7"/>
  <c r="I50" i="7"/>
  <c r="G50" i="7"/>
  <c r="I52" i="7"/>
  <c r="G52" i="7"/>
  <c r="I57" i="7"/>
  <c r="G57" i="7"/>
  <c r="G56" i="7" s="1"/>
  <c r="H58" i="7"/>
  <c r="H57" i="7" s="1"/>
  <c r="H56" i="7" s="1"/>
  <c r="I62" i="7"/>
  <c r="G62" i="7"/>
  <c r="G61" i="7" s="1"/>
  <c r="J61" i="7" s="1"/>
  <c r="I65" i="7"/>
  <c r="G65" i="7"/>
  <c r="I68" i="7"/>
  <c r="G68" i="7"/>
  <c r="H68" i="7"/>
  <c r="I70" i="7"/>
  <c r="G70" i="7"/>
  <c r="H70" i="7"/>
  <c r="I77" i="7"/>
  <c r="G77" i="7"/>
  <c r="G76" i="7" s="1"/>
  <c r="I79" i="7"/>
  <c r="I83" i="7"/>
  <c r="G82" i="7"/>
  <c r="G87" i="7"/>
  <c r="G86" i="7" s="1"/>
  <c r="I109" i="7"/>
  <c r="G109" i="7"/>
  <c r="H109" i="7"/>
  <c r="I111" i="7"/>
  <c r="G111" i="7"/>
  <c r="H111" i="7"/>
  <c r="I113" i="7"/>
  <c r="G113" i="7"/>
  <c r="H113" i="7"/>
  <c r="I116" i="7"/>
  <c r="G116" i="7"/>
  <c r="I121" i="7"/>
  <c r="G121" i="7"/>
  <c r="I128" i="7"/>
  <c r="G128" i="7"/>
  <c r="I135" i="7"/>
  <c r="G135" i="7"/>
  <c r="H135" i="7"/>
  <c r="G137" i="7"/>
  <c r="I147" i="7"/>
  <c r="G147" i="7"/>
  <c r="G146" i="7" s="1"/>
  <c r="H147" i="7"/>
  <c r="H146" i="7" s="1"/>
  <c r="I154" i="7"/>
  <c r="G154" i="7"/>
  <c r="G153" i="7" s="1"/>
  <c r="I157" i="7"/>
  <c r="G157" i="7"/>
  <c r="G156" i="7" s="1"/>
  <c r="I171" i="7"/>
  <c r="G171" i="7"/>
  <c r="I173" i="7"/>
  <c r="G173" i="7"/>
  <c r="H173" i="7"/>
  <c r="I175" i="7"/>
  <c r="G175" i="7"/>
  <c r="H175" i="7"/>
  <c r="I178" i="7"/>
  <c r="G178" i="7"/>
  <c r="I183" i="7"/>
  <c r="G183" i="7"/>
  <c r="I190" i="7"/>
  <c r="G190" i="7"/>
  <c r="I200" i="7"/>
  <c r="G200" i="7"/>
  <c r="H200" i="7"/>
  <c r="G202" i="7"/>
  <c r="I209" i="7"/>
  <c r="G209" i="7"/>
  <c r="G208" i="7" s="1"/>
  <c r="I214" i="7"/>
  <c r="G214" i="7"/>
  <c r="G213" i="7" s="1"/>
  <c r="H214" i="7"/>
  <c r="H213" i="7" s="1"/>
  <c r="I224" i="7"/>
  <c r="G224" i="7"/>
  <c r="G223" i="7" s="1"/>
  <c r="H224" i="7"/>
  <c r="H223" i="7" s="1"/>
  <c r="I230" i="7"/>
  <c r="G230" i="7"/>
  <c r="H230" i="7"/>
  <c r="I232" i="7"/>
  <c r="G232" i="7"/>
  <c r="H232" i="7"/>
  <c r="I259" i="7"/>
  <c r="G259" i="7"/>
  <c r="I261" i="7"/>
  <c r="G261" i="7"/>
  <c r="H261" i="7"/>
  <c r="I263" i="7"/>
  <c r="G263" i="7"/>
  <c r="H263" i="7"/>
  <c r="I270" i="7"/>
  <c r="G270" i="7"/>
  <c r="I273" i="7"/>
  <c r="G273" i="7"/>
  <c r="I276" i="7"/>
  <c r="G276" i="7"/>
  <c r="I278" i="7"/>
  <c r="G278" i="7"/>
  <c r="I286" i="7"/>
  <c r="G286" i="7"/>
  <c r="H286" i="7"/>
  <c r="H285" i="7" s="1"/>
  <c r="H284" i="7" s="1"/>
  <c r="I293" i="7"/>
  <c r="G293" i="7"/>
  <c r="H293" i="7"/>
  <c r="I297" i="7"/>
  <c r="G297" i="7"/>
  <c r="H297" i="7"/>
  <c r="G300" i="7"/>
  <c r="J300" i="7" s="1"/>
  <c r="I305" i="7"/>
  <c r="H306" i="7"/>
  <c r="G305" i="7"/>
  <c r="I307" i="7"/>
  <c r="I317" i="7"/>
  <c r="H317" i="7"/>
  <c r="H316" i="7" s="1"/>
  <c r="H315" i="7" s="1"/>
  <c r="G317" i="7"/>
  <c r="I324" i="7"/>
  <c r="G324" i="7"/>
  <c r="I326" i="7"/>
  <c r="G326" i="7"/>
  <c r="H326" i="7"/>
  <c r="I328" i="7"/>
  <c r="H328" i="7"/>
  <c r="G328" i="7"/>
  <c r="I331" i="7"/>
  <c r="G331" i="7"/>
  <c r="I336" i="7"/>
  <c r="G336" i="7"/>
  <c r="I342" i="7"/>
  <c r="I350" i="7"/>
  <c r="G350" i="7"/>
  <c r="H350" i="7"/>
  <c r="I352" i="7"/>
  <c r="I357" i="7"/>
  <c r="G357" i="7"/>
  <c r="G356" i="7" s="1"/>
  <c r="H357" i="7"/>
  <c r="H356" i="7" s="1"/>
  <c r="I361" i="7"/>
  <c r="G361" i="7"/>
  <c r="G360" i="7" s="1"/>
  <c r="I369" i="7"/>
  <c r="G369" i="7"/>
  <c r="H369" i="7"/>
  <c r="I382" i="7"/>
  <c r="G382" i="7"/>
  <c r="G379" i="7" s="1"/>
  <c r="G378" i="7" s="1"/>
  <c r="G377" i="7" s="1"/>
  <c r="K128" i="7" l="1"/>
  <c r="J128" i="7"/>
  <c r="J57" i="7"/>
  <c r="K57" i="7"/>
  <c r="J40" i="7"/>
  <c r="K40" i="7"/>
  <c r="J31" i="7"/>
  <c r="K31" i="7"/>
  <c r="I379" i="7"/>
  <c r="J382" i="7"/>
  <c r="K382" i="7"/>
  <c r="K350" i="7"/>
  <c r="J350" i="7"/>
  <c r="K317" i="7"/>
  <c r="J317" i="7"/>
  <c r="K305" i="7"/>
  <c r="J305" i="7"/>
  <c r="J297" i="7"/>
  <c r="K297" i="7"/>
  <c r="K278" i="7"/>
  <c r="J278" i="7"/>
  <c r="K273" i="7"/>
  <c r="J273" i="7"/>
  <c r="J261" i="7"/>
  <c r="K261" i="7"/>
  <c r="J230" i="7"/>
  <c r="K230" i="7"/>
  <c r="K209" i="7"/>
  <c r="J209" i="7"/>
  <c r="K200" i="7"/>
  <c r="J200" i="7"/>
  <c r="K183" i="7"/>
  <c r="J183" i="7"/>
  <c r="K173" i="7"/>
  <c r="J173" i="7"/>
  <c r="K157" i="7"/>
  <c r="J157" i="7"/>
  <c r="J109" i="7"/>
  <c r="K109" i="7"/>
  <c r="J79" i="7"/>
  <c r="K79" i="7"/>
  <c r="J68" i="7"/>
  <c r="K68" i="7"/>
  <c r="K62" i="7"/>
  <c r="J62" i="7"/>
  <c r="K22" i="7"/>
  <c r="J22" i="7"/>
  <c r="J17" i="7"/>
  <c r="K17" i="7"/>
  <c r="K26" i="1"/>
  <c r="L26" i="1"/>
  <c r="J369" i="7"/>
  <c r="K369" i="7"/>
  <c r="K336" i="7"/>
  <c r="J336" i="7"/>
  <c r="K326" i="7"/>
  <c r="J326" i="7"/>
  <c r="J224" i="7"/>
  <c r="K224" i="7"/>
  <c r="K116" i="7"/>
  <c r="J116" i="7"/>
  <c r="J328" i="7"/>
  <c r="K328" i="7"/>
  <c r="K352" i="7"/>
  <c r="J352" i="7"/>
  <c r="J331" i="7"/>
  <c r="K331" i="7"/>
  <c r="K324" i="7"/>
  <c r="J324" i="7"/>
  <c r="K307" i="7"/>
  <c r="J307" i="7"/>
  <c r="J263" i="7"/>
  <c r="K263" i="7"/>
  <c r="K232" i="7"/>
  <c r="J232" i="7"/>
  <c r="K175" i="7"/>
  <c r="J175" i="7"/>
  <c r="J147" i="7"/>
  <c r="K147" i="7"/>
  <c r="J135" i="7"/>
  <c r="K135" i="7"/>
  <c r="J121" i="7"/>
  <c r="K121" i="7"/>
  <c r="K111" i="7"/>
  <c r="J111" i="7"/>
  <c r="K70" i="7"/>
  <c r="J70" i="7"/>
  <c r="J52" i="7"/>
  <c r="K52" i="7"/>
  <c r="K34" i="7"/>
  <c r="J34" i="7"/>
  <c r="J24" i="7"/>
  <c r="K24" i="7"/>
  <c r="J293" i="7"/>
  <c r="K293" i="7"/>
  <c r="J83" i="7"/>
  <c r="K83" i="7"/>
  <c r="J357" i="7"/>
  <c r="K357" i="7"/>
  <c r="J361" i="7"/>
  <c r="K361" i="7"/>
  <c r="K342" i="7"/>
  <c r="J342" i="7"/>
  <c r="K286" i="7"/>
  <c r="J286" i="7"/>
  <c r="K276" i="7"/>
  <c r="J276" i="7"/>
  <c r="K270" i="7"/>
  <c r="J270" i="7"/>
  <c r="J259" i="7"/>
  <c r="K259" i="7"/>
  <c r="J214" i="7"/>
  <c r="K214" i="7"/>
  <c r="J190" i="7"/>
  <c r="K190" i="7"/>
  <c r="J178" i="7"/>
  <c r="K178" i="7"/>
  <c r="K171" i="7"/>
  <c r="J171" i="7"/>
  <c r="K154" i="7"/>
  <c r="J154" i="7"/>
  <c r="K113" i="7"/>
  <c r="J113" i="7"/>
  <c r="K77" i="7"/>
  <c r="J77" i="7"/>
  <c r="J65" i="7"/>
  <c r="K65" i="7"/>
  <c r="J20" i="7"/>
  <c r="K20" i="7"/>
  <c r="J15" i="7"/>
  <c r="K15" i="7"/>
  <c r="K50" i="7"/>
  <c r="J50" i="7"/>
  <c r="I265" i="7"/>
  <c r="I82" i="7"/>
  <c r="I156" i="7"/>
  <c r="G316" i="7"/>
  <c r="G285" i="7"/>
  <c r="I299" i="7"/>
  <c r="H331" i="7"/>
  <c r="I292" i="7"/>
  <c r="I12" i="7"/>
  <c r="G19" i="7"/>
  <c r="I213" i="7"/>
  <c r="I56" i="7"/>
  <c r="I356" i="7"/>
  <c r="H292" i="7"/>
  <c r="I223" i="7"/>
  <c r="I208" i="7"/>
  <c r="I153" i="7"/>
  <c r="I87" i="7"/>
  <c r="H352" i="7"/>
  <c r="I137" i="7"/>
  <c r="I146" i="7"/>
  <c r="H364" i="7"/>
  <c r="I360" i="7"/>
  <c r="G292" i="7"/>
  <c r="I285" i="7"/>
  <c r="H50" i="7"/>
  <c r="G12" i="7"/>
  <c r="G30" i="7"/>
  <c r="G29" i="7" s="1"/>
  <c r="H24" i="7"/>
  <c r="H20" i="7"/>
  <c r="H361" i="7"/>
  <c r="H324" i="7"/>
  <c r="H323" i="7" s="1"/>
  <c r="H276" i="7"/>
  <c r="H259" i="7"/>
  <c r="H171" i="7"/>
  <c r="H154" i="7"/>
  <c r="I142" i="7"/>
  <c r="H62" i="7"/>
  <c r="I30" i="7"/>
  <c r="H31" i="7"/>
  <c r="I19" i="7"/>
  <c r="I316" i="7"/>
  <c r="H87" i="7"/>
  <c r="H40" i="7"/>
  <c r="H52" i="7"/>
  <c r="H34" i="7"/>
  <c r="I64" i="7"/>
  <c r="G64" i="7"/>
  <c r="G60" i="7" s="1"/>
  <c r="G75" i="7"/>
  <c r="G74" i="7" s="1"/>
  <c r="H65" i="7"/>
  <c r="H64" i="7" s="1"/>
  <c r="H108" i="7"/>
  <c r="I76" i="7"/>
  <c r="H128" i="7"/>
  <c r="H79" i="7"/>
  <c r="H76" i="7" s="1"/>
  <c r="G108" i="7"/>
  <c r="H157" i="7"/>
  <c r="H156" i="7" s="1"/>
  <c r="H121" i="7"/>
  <c r="G258" i="7"/>
  <c r="G226" i="7"/>
  <c r="G222" i="7" s="1"/>
  <c r="I108" i="7"/>
  <c r="G170" i="7"/>
  <c r="G152" i="7"/>
  <c r="I170" i="7"/>
  <c r="G115" i="7"/>
  <c r="H116" i="7"/>
  <c r="H137" i="7"/>
  <c r="I226" i="7"/>
  <c r="H209" i="7"/>
  <c r="H208" i="7" s="1"/>
  <c r="G265" i="7"/>
  <c r="H226" i="7"/>
  <c r="H222" i="7" s="1"/>
  <c r="H178" i="7"/>
  <c r="H183" i="7"/>
  <c r="I258" i="7"/>
  <c r="H202" i="7"/>
  <c r="H190" i="7"/>
  <c r="G177" i="7"/>
  <c r="H278" i="7"/>
  <c r="H270" i="7"/>
  <c r="H273" i="7"/>
  <c r="G299" i="7"/>
  <c r="H307" i="7"/>
  <c r="H342" i="7"/>
  <c r="I323" i="7"/>
  <c r="H336" i="7"/>
  <c r="I330" i="7"/>
  <c r="G323" i="7"/>
  <c r="G330" i="7"/>
  <c r="G363" i="7"/>
  <c r="G359" i="7" s="1"/>
  <c r="I363" i="7"/>
  <c r="I396" i="7"/>
  <c r="I394" i="7"/>
  <c r="G394" i="7"/>
  <c r="G396" i="7"/>
  <c r="I398" i="7"/>
  <c r="G398" i="7"/>
  <c r="I401" i="7"/>
  <c r="G401" i="7"/>
  <c r="G400" i="7" s="1"/>
  <c r="J323" i="7" l="1"/>
  <c r="K323" i="7"/>
  <c r="J170" i="7"/>
  <c r="K170" i="7"/>
  <c r="J64" i="7"/>
  <c r="K64" i="7"/>
  <c r="K396" i="7"/>
  <c r="J396" i="7"/>
  <c r="J226" i="7"/>
  <c r="K226" i="7"/>
  <c r="K30" i="7"/>
  <c r="J30" i="7"/>
  <c r="J363" i="7"/>
  <c r="K363" i="7"/>
  <c r="K330" i="7"/>
  <c r="J330" i="7"/>
  <c r="K258" i="7"/>
  <c r="J258" i="7"/>
  <c r="J19" i="7"/>
  <c r="K19" i="7"/>
  <c r="K142" i="7"/>
  <c r="J142" i="7"/>
  <c r="J285" i="7"/>
  <c r="K285" i="7"/>
  <c r="K146" i="7"/>
  <c r="J146" i="7"/>
  <c r="K153" i="7"/>
  <c r="J153" i="7"/>
  <c r="K356" i="7"/>
  <c r="J356" i="7"/>
  <c r="J12" i="7"/>
  <c r="K12" i="7"/>
  <c r="J82" i="7"/>
  <c r="K82" i="7"/>
  <c r="K360" i="7"/>
  <c r="J360" i="7"/>
  <c r="J398" i="7"/>
  <c r="K398" i="7"/>
  <c r="K316" i="7"/>
  <c r="J316" i="7"/>
  <c r="J87" i="7"/>
  <c r="K87" i="7"/>
  <c r="J299" i="7"/>
  <c r="K299" i="7"/>
  <c r="J401" i="7"/>
  <c r="K401" i="7"/>
  <c r="K108" i="7"/>
  <c r="J108" i="7"/>
  <c r="K76" i="7"/>
  <c r="J76" i="7"/>
  <c r="J137" i="7"/>
  <c r="K137" i="7"/>
  <c r="J208" i="7"/>
  <c r="K208" i="7"/>
  <c r="J56" i="7"/>
  <c r="K56" i="7"/>
  <c r="K292" i="7"/>
  <c r="J292" i="7"/>
  <c r="K265" i="7"/>
  <c r="J265" i="7"/>
  <c r="J394" i="7"/>
  <c r="K394" i="7"/>
  <c r="K223" i="7"/>
  <c r="J223" i="7"/>
  <c r="J213" i="7"/>
  <c r="K213" i="7"/>
  <c r="K156" i="7"/>
  <c r="J156" i="7"/>
  <c r="I378" i="7"/>
  <c r="J379" i="7"/>
  <c r="K379" i="7"/>
  <c r="I257" i="7"/>
  <c r="G284" i="7"/>
  <c r="G315" i="7"/>
  <c r="G257" i="7"/>
  <c r="G169" i="7"/>
  <c r="G168" i="7" s="1"/>
  <c r="I11" i="7"/>
  <c r="G28" i="7"/>
  <c r="I115" i="7"/>
  <c r="I284" i="7"/>
  <c r="I152" i="7"/>
  <c r="H15" i="7"/>
  <c r="H17" i="7"/>
  <c r="I86" i="7"/>
  <c r="G11" i="7"/>
  <c r="G10" i="7" s="1"/>
  <c r="H19" i="7"/>
  <c r="H258" i="7"/>
  <c r="H360" i="7"/>
  <c r="I222" i="7"/>
  <c r="H61" i="7"/>
  <c r="H363" i="7"/>
  <c r="I291" i="7"/>
  <c r="H170" i="7"/>
  <c r="H86" i="7"/>
  <c r="H75" i="7" s="1"/>
  <c r="H153" i="7"/>
  <c r="H398" i="7"/>
  <c r="H394" i="7"/>
  <c r="H30" i="7"/>
  <c r="H29" i="7" s="1"/>
  <c r="I60" i="7"/>
  <c r="I315" i="7"/>
  <c r="I29" i="7"/>
  <c r="H396" i="7"/>
  <c r="I359" i="7"/>
  <c r="G107" i="7"/>
  <c r="H115" i="7"/>
  <c r="H107" i="7" s="1"/>
  <c r="H177" i="7"/>
  <c r="H265" i="7"/>
  <c r="G291" i="7"/>
  <c r="H299" i="7"/>
  <c r="H291" i="7" s="1"/>
  <c r="H290" i="7" s="1"/>
  <c r="H330" i="7"/>
  <c r="H322" i="7" s="1"/>
  <c r="I322" i="7"/>
  <c r="G322" i="7"/>
  <c r="G321" i="7" s="1"/>
  <c r="G393" i="7"/>
  <c r="H401" i="7"/>
  <c r="I393" i="7"/>
  <c r="I400" i="7"/>
  <c r="H12" i="6"/>
  <c r="I12" i="6"/>
  <c r="J12" i="6"/>
  <c r="G12" i="6"/>
  <c r="H9" i="6"/>
  <c r="I9" i="6"/>
  <c r="J9" i="6"/>
  <c r="G9" i="6"/>
  <c r="D7" i="10"/>
  <c r="D6" i="10" s="1"/>
  <c r="E7" i="10"/>
  <c r="E6" i="10" s="1"/>
  <c r="F7" i="10"/>
  <c r="F6" i="10" s="1"/>
  <c r="C7" i="10"/>
  <c r="C6" i="10" s="1"/>
  <c r="D11" i="10"/>
  <c r="D10" i="10" s="1"/>
  <c r="E11" i="10"/>
  <c r="E10" i="10" s="1"/>
  <c r="F11" i="10"/>
  <c r="F10" i="10" s="1"/>
  <c r="C11" i="10"/>
  <c r="C10" i="10" s="1"/>
  <c r="K400" i="7" l="1"/>
  <c r="J400" i="7"/>
  <c r="K291" i="7"/>
  <c r="J291" i="7"/>
  <c r="J393" i="7"/>
  <c r="K393" i="7"/>
  <c r="K322" i="7"/>
  <c r="J322" i="7"/>
  <c r="J359" i="7"/>
  <c r="K359" i="7"/>
  <c r="J60" i="7"/>
  <c r="K60" i="7"/>
  <c r="K115" i="7"/>
  <c r="J115" i="7"/>
  <c r="J315" i="7"/>
  <c r="K315" i="7"/>
  <c r="J86" i="7"/>
  <c r="K86" i="7"/>
  <c r="K284" i="7"/>
  <c r="J284" i="7"/>
  <c r="K257" i="7"/>
  <c r="J257" i="7"/>
  <c r="J29" i="7"/>
  <c r="K29" i="7"/>
  <c r="J222" i="7"/>
  <c r="K222" i="7"/>
  <c r="K152" i="7"/>
  <c r="J152" i="7"/>
  <c r="J11" i="7"/>
  <c r="K11" i="7"/>
  <c r="J378" i="7"/>
  <c r="K378" i="7"/>
  <c r="I377" i="7"/>
  <c r="G290" i="7"/>
  <c r="J377" i="7"/>
  <c r="I10" i="7"/>
  <c r="G256" i="7"/>
  <c r="H257" i="7"/>
  <c r="H256" i="7" s="1"/>
  <c r="H169" i="7"/>
  <c r="H168" i="7" s="1"/>
  <c r="H60" i="7"/>
  <c r="H28" i="7" s="1"/>
  <c r="I75" i="7"/>
  <c r="I107" i="7"/>
  <c r="H12" i="7"/>
  <c r="H393" i="7"/>
  <c r="H400" i="7"/>
  <c r="H359" i="7"/>
  <c r="H321" i="7" s="1"/>
  <c r="I256" i="7"/>
  <c r="I290" i="7"/>
  <c r="I321" i="7"/>
  <c r="I28" i="7"/>
  <c r="H152" i="7"/>
  <c r="I392" i="7"/>
  <c r="G392" i="7"/>
  <c r="G391" i="7" s="1"/>
  <c r="H81" i="3"/>
  <c r="L81" i="3" s="1"/>
  <c r="G106" i="3"/>
  <c r="D85" i="5"/>
  <c r="E85" i="5"/>
  <c r="F85" i="5"/>
  <c r="C85" i="5"/>
  <c r="D77" i="5"/>
  <c r="D76" i="5" s="1"/>
  <c r="E77" i="5"/>
  <c r="F77" i="5"/>
  <c r="C77" i="5"/>
  <c r="D70" i="5"/>
  <c r="E70" i="5"/>
  <c r="F70" i="5"/>
  <c r="C70" i="5"/>
  <c r="D210" i="5"/>
  <c r="D209" i="5" s="1"/>
  <c r="E210" i="5"/>
  <c r="F210" i="5"/>
  <c r="C210" i="5"/>
  <c r="C209" i="5" s="1"/>
  <c r="H114" i="3"/>
  <c r="L114" i="3" s="1"/>
  <c r="H113" i="3"/>
  <c r="H110" i="3"/>
  <c r="L110" i="3" s="1"/>
  <c r="G104" i="3"/>
  <c r="J97" i="3"/>
  <c r="H96" i="3"/>
  <c r="H95" i="3" s="1"/>
  <c r="G96" i="3"/>
  <c r="G95" i="3" s="1"/>
  <c r="H94" i="3"/>
  <c r="L94" i="3" s="1"/>
  <c r="G93" i="3"/>
  <c r="H91" i="3"/>
  <c r="L91" i="3" s="1"/>
  <c r="H90" i="3"/>
  <c r="L90" i="3" s="1"/>
  <c r="H89" i="3"/>
  <c r="L89" i="3" s="1"/>
  <c r="H86" i="3"/>
  <c r="H85" i="3"/>
  <c r="L85" i="3" s="1"/>
  <c r="H84" i="3"/>
  <c r="L84" i="3" s="1"/>
  <c r="H83" i="3"/>
  <c r="L83" i="3" s="1"/>
  <c r="H82" i="3"/>
  <c r="L82" i="3" s="1"/>
  <c r="H79" i="3"/>
  <c r="L79" i="3" s="1"/>
  <c r="G78" i="3"/>
  <c r="K78" i="3" s="1"/>
  <c r="H77" i="3"/>
  <c r="L77" i="3" s="1"/>
  <c r="H76" i="3"/>
  <c r="L76" i="3" s="1"/>
  <c r="H75" i="3"/>
  <c r="L75" i="3" s="1"/>
  <c r="H74" i="3"/>
  <c r="L74" i="3" s="1"/>
  <c r="H73" i="3"/>
  <c r="L73" i="3" s="1"/>
  <c r="H72" i="3"/>
  <c r="L72" i="3" s="1"/>
  <c r="H71" i="3"/>
  <c r="L71" i="3" s="1"/>
  <c r="H70" i="3"/>
  <c r="L70" i="3" s="1"/>
  <c r="H69" i="3"/>
  <c r="L69" i="3" s="1"/>
  <c r="H67" i="3"/>
  <c r="L67" i="3" s="1"/>
  <c r="H66" i="3"/>
  <c r="L66" i="3" s="1"/>
  <c r="H65" i="3"/>
  <c r="L65" i="3" s="1"/>
  <c r="H64" i="3"/>
  <c r="L64" i="3" s="1"/>
  <c r="H60" i="3"/>
  <c r="L60" i="3" s="1"/>
  <c r="H57" i="3"/>
  <c r="L57" i="3" s="1"/>
  <c r="H54" i="3"/>
  <c r="L54" i="3" s="1"/>
  <c r="H53" i="3"/>
  <c r="L53" i="3" s="1"/>
  <c r="J51" i="3"/>
  <c r="H51" i="3"/>
  <c r="G50" i="3"/>
  <c r="J48" i="3"/>
  <c r="H49" i="3"/>
  <c r="G48" i="3"/>
  <c r="H210" i="5" l="1"/>
  <c r="G210" i="5"/>
  <c r="H70" i="5"/>
  <c r="G70" i="5"/>
  <c r="G77" i="5"/>
  <c r="H77" i="5"/>
  <c r="G85" i="5"/>
  <c r="H85" i="5"/>
  <c r="K107" i="7"/>
  <c r="J107" i="7"/>
  <c r="G92" i="3"/>
  <c r="K92" i="3" s="1"/>
  <c r="K93" i="3"/>
  <c r="K392" i="7"/>
  <c r="J392" i="7"/>
  <c r="K321" i="7"/>
  <c r="J321" i="7"/>
  <c r="J75" i="7"/>
  <c r="K75" i="7"/>
  <c r="G8" i="7"/>
  <c r="K48" i="3"/>
  <c r="G103" i="3"/>
  <c r="K104" i="3"/>
  <c r="G105" i="3"/>
  <c r="K105" i="3" s="1"/>
  <c r="K106" i="3"/>
  <c r="H112" i="3"/>
  <c r="L112" i="3" s="1"/>
  <c r="L113" i="3"/>
  <c r="I48" i="3"/>
  <c r="L49" i="3"/>
  <c r="J50" i="3"/>
  <c r="K51" i="3"/>
  <c r="L51" i="3"/>
  <c r="J96" i="3"/>
  <c r="L97" i="3"/>
  <c r="K97" i="3"/>
  <c r="J290" i="7"/>
  <c r="K28" i="7"/>
  <c r="J28" i="7"/>
  <c r="J256" i="7"/>
  <c r="J10" i="7"/>
  <c r="I74" i="7"/>
  <c r="H106" i="3"/>
  <c r="K10" i="7"/>
  <c r="K377" i="7"/>
  <c r="K256" i="7"/>
  <c r="H11" i="7"/>
  <c r="K290" i="7"/>
  <c r="H392" i="7"/>
  <c r="H391" i="7" s="1"/>
  <c r="H74" i="7"/>
  <c r="I391" i="7"/>
  <c r="H93" i="3"/>
  <c r="H103" i="3"/>
  <c r="H50" i="3"/>
  <c r="I50" i="3"/>
  <c r="E209" i="5"/>
  <c r="F209" i="5"/>
  <c r="J52" i="3"/>
  <c r="G68" i="3"/>
  <c r="K68" i="3" s="1"/>
  <c r="H68" i="3"/>
  <c r="L68" i="3" s="1"/>
  <c r="H88" i="3"/>
  <c r="H48" i="3"/>
  <c r="L48" i="3" s="1"/>
  <c r="G52" i="3"/>
  <c r="G47" i="3" s="1"/>
  <c r="G87" i="3"/>
  <c r="K87" i="3" s="1"/>
  <c r="G80" i="3"/>
  <c r="H80" i="3"/>
  <c r="H78" i="3"/>
  <c r="L78" i="3" s="1"/>
  <c r="G61" i="3"/>
  <c r="K61" i="3" s="1"/>
  <c r="H61" i="3"/>
  <c r="L61" i="3" s="1"/>
  <c r="H56" i="3"/>
  <c r="L56" i="3" s="1"/>
  <c r="H52" i="3"/>
  <c r="D324" i="5"/>
  <c r="E324" i="5"/>
  <c r="F324" i="5"/>
  <c r="D321" i="5"/>
  <c r="E321" i="5"/>
  <c r="F321" i="5"/>
  <c r="D317" i="5"/>
  <c r="E317" i="5"/>
  <c r="F317" i="5"/>
  <c r="C317" i="5"/>
  <c r="D310" i="5"/>
  <c r="E310" i="5"/>
  <c r="F310" i="5"/>
  <c r="C310" i="5"/>
  <c r="F328" i="5"/>
  <c r="E328" i="5"/>
  <c r="D328" i="5"/>
  <c r="C328" i="5"/>
  <c r="F314" i="5"/>
  <c r="E314" i="5"/>
  <c r="D314" i="5"/>
  <c r="C314" i="5"/>
  <c r="F312" i="5"/>
  <c r="E312" i="5"/>
  <c r="D312" i="5"/>
  <c r="C312" i="5"/>
  <c r="D100" i="5"/>
  <c r="E100" i="5"/>
  <c r="F100" i="5"/>
  <c r="C100" i="5"/>
  <c r="F115" i="5"/>
  <c r="D115" i="5"/>
  <c r="E115" i="5"/>
  <c r="C115" i="5"/>
  <c r="D124" i="5"/>
  <c r="E124" i="5"/>
  <c r="F124" i="5"/>
  <c r="C124" i="5"/>
  <c r="D130" i="5"/>
  <c r="D129" i="5" s="1"/>
  <c r="E130" i="5"/>
  <c r="E129" i="5" s="1"/>
  <c r="F130" i="5"/>
  <c r="C130" i="5"/>
  <c r="C129" i="5" s="1"/>
  <c r="D161" i="5"/>
  <c r="E161" i="5"/>
  <c r="F161" i="5"/>
  <c r="C161" i="5"/>
  <c r="D188" i="5"/>
  <c r="E188" i="5"/>
  <c r="E213" i="5"/>
  <c r="C213" i="5"/>
  <c r="G213" i="5" s="1"/>
  <c r="D285" i="5"/>
  <c r="E285" i="5"/>
  <c r="F285" i="5"/>
  <c r="C285" i="5"/>
  <c r="D275" i="5"/>
  <c r="E275" i="5"/>
  <c r="F275" i="5"/>
  <c r="C275" i="5"/>
  <c r="D269" i="5"/>
  <c r="E269" i="5"/>
  <c r="F269" i="5"/>
  <c r="C269" i="5"/>
  <c r="D261" i="5"/>
  <c r="E261" i="5"/>
  <c r="F261" i="5"/>
  <c r="C261" i="5"/>
  <c r="D252" i="5"/>
  <c r="D251" i="5" s="1"/>
  <c r="E252" i="5"/>
  <c r="E251" i="5" s="1"/>
  <c r="F252" i="5"/>
  <c r="C252" i="5"/>
  <c r="C251" i="5" s="1"/>
  <c r="C250" i="5" s="1"/>
  <c r="D244" i="5"/>
  <c r="E244" i="5"/>
  <c r="F244" i="5"/>
  <c r="C244" i="5"/>
  <c r="D239" i="5"/>
  <c r="E239" i="5"/>
  <c r="F239" i="5"/>
  <c r="D236" i="5"/>
  <c r="E236" i="5"/>
  <c r="F236" i="5"/>
  <c r="C236" i="5"/>
  <c r="E232" i="5"/>
  <c r="C232" i="5"/>
  <c r="G232" i="5" s="1"/>
  <c r="D229" i="5"/>
  <c r="E229" i="5"/>
  <c r="F229" i="5"/>
  <c r="C229" i="5"/>
  <c r="F302" i="5"/>
  <c r="E302" i="5"/>
  <c r="D302" i="5"/>
  <c r="C302" i="5"/>
  <c r="C296" i="5" s="1"/>
  <c r="E297" i="5"/>
  <c r="E294" i="5"/>
  <c r="E293" i="5" s="1"/>
  <c r="D294" i="5"/>
  <c r="H294" i="5" s="1"/>
  <c r="C294" i="5"/>
  <c r="F290" i="5"/>
  <c r="E290" i="5"/>
  <c r="E289" i="5" s="1"/>
  <c r="D290" i="5"/>
  <c r="D289" i="5" s="1"/>
  <c r="C290" i="5"/>
  <c r="C289" i="5" s="1"/>
  <c r="F283" i="5"/>
  <c r="E283" i="5"/>
  <c r="D283" i="5"/>
  <c r="C283" i="5"/>
  <c r="F264" i="5"/>
  <c r="E264" i="5"/>
  <c r="D264" i="5"/>
  <c r="C264" i="5"/>
  <c r="F259" i="5"/>
  <c r="E259" i="5"/>
  <c r="C259" i="5"/>
  <c r="F257" i="5"/>
  <c r="E257" i="5"/>
  <c r="D257" i="5"/>
  <c r="C257" i="5"/>
  <c r="F242" i="5"/>
  <c r="E242" i="5"/>
  <c r="D242" i="5"/>
  <c r="C242" i="5"/>
  <c r="F227" i="5"/>
  <c r="E227" i="5"/>
  <c r="D227" i="5"/>
  <c r="C227" i="5"/>
  <c r="F225" i="5"/>
  <c r="E225" i="5"/>
  <c r="D225" i="5"/>
  <c r="C225" i="5"/>
  <c r="F218" i="5"/>
  <c r="E218" i="5"/>
  <c r="D218" i="5"/>
  <c r="C218" i="5"/>
  <c r="F216" i="5"/>
  <c r="E216" i="5"/>
  <c r="D216" i="5"/>
  <c r="C216" i="5"/>
  <c r="F200" i="5"/>
  <c r="E200" i="5"/>
  <c r="E199" i="5" s="1"/>
  <c r="D200" i="5"/>
  <c r="D199" i="5" s="1"/>
  <c r="C199" i="5"/>
  <c r="F195" i="5"/>
  <c r="E195" i="5"/>
  <c r="E194" i="5" s="1"/>
  <c r="D195" i="5"/>
  <c r="D194" i="5" s="1"/>
  <c r="C195" i="5"/>
  <c r="C194" i="5" s="1"/>
  <c r="F186" i="5"/>
  <c r="E186" i="5"/>
  <c r="D186" i="5"/>
  <c r="C186" i="5"/>
  <c r="F176" i="5"/>
  <c r="E176" i="5"/>
  <c r="D176" i="5"/>
  <c r="F169" i="5"/>
  <c r="E169" i="5"/>
  <c r="D169" i="5"/>
  <c r="C169" i="5"/>
  <c r="E164" i="5"/>
  <c r="D164" i="5"/>
  <c r="H164" i="5" s="1"/>
  <c r="C164" i="5"/>
  <c r="G164" i="5" s="1"/>
  <c r="F159" i="5"/>
  <c r="E159" i="5"/>
  <c r="D159" i="5"/>
  <c r="C159" i="5"/>
  <c r="F157" i="5"/>
  <c r="E157" i="5"/>
  <c r="D157" i="5"/>
  <c r="C157" i="5"/>
  <c r="D108" i="5"/>
  <c r="E108" i="5"/>
  <c r="F108" i="5"/>
  <c r="C108" i="5"/>
  <c r="D103" i="5"/>
  <c r="H103" i="5" s="1"/>
  <c r="E103" i="5"/>
  <c r="F143" i="5"/>
  <c r="E144" i="5"/>
  <c r="E143" i="5" s="1"/>
  <c r="F141" i="5"/>
  <c r="E141" i="5"/>
  <c r="E140" i="5" s="1"/>
  <c r="D141" i="5"/>
  <c r="D140" i="5" s="1"/>
  <c r="C141" i="5"/>
  <c r="C140" i="5" s="1"/>
  <c r="F134" i="5"/>
  <c r="E134" i="5"/>
  <c r="E133" i="5" s="1"/>
  <c r="D134" i="5"/>
  <c r="D133" i="5" s="1"/>
  <c r="C134" i="5"/>
  <c r="C133" i="5" s="1"/>
  <c r="F122" i="5"/>
  <c r="E122" i="5"/>
  <c r="D122" i="5"/>
  <c r="C122" i="5"/>
  <c r="F98" i="5"/>
  <c r="E98" i="5"/>
  <c r="D98" i="5"/>
  <c r="C98" i="5"/>
  <c r="F96" i="5"/>
  <c r="E96" i="5"/>
  <c r="D96" i="5"/>
  <c r="D90" i="5"/>
  <c r="H90" i="5" s="1"/>
  <c r="E90" i="5"/>
  <c r="D88" i="5"/>
  <c r="E88" i="5"/>
  <c r="F88" i="5"/>
  <c r="D82" i="5"/>
  <c r="D81" i="5" s="1"/>
  <c r="E82" i="5"/>
  <c r="E81" i="5" s="1"/>
  <c r="F82" i="5"/>
  <c r="E76" i="5"/>
  <c r="F76" i="5"/>
  <c r="D68" i="5"/>
  <c r="E68" i="5"/>
  <c r="F68" i="5"/>
  <c r="D58" i="5"/>
  <c r="E58" i="5"/>
  <c r="F58" i="5"/>
  <c r="D52" i="5"/>
  <c r="E52" i="5"/>
  <c r="F52" i="5"/>
  <c r="D48" i="5"/>
  <c r="H48" i="5" s="1"/>
  <c r="E48" i="5"/>
  <c r="D44" i="5"/>
  <c r="E44" i="5"/>
  <c r="F44" i="5"/>
  <c r="D42" i="5"/>
  <c r="E42" i="5"/>
  <c r="F42" i="5"/>
  <c r="D40" i="5"/>
  <c r="E40" i="5"/>
  <c r="F40" i="5"/>
  <c r="C88" i="5"/>
  <c r="C90" i="5"/>
  <c r="G90" i="5" s="1"/>
  <c r="C82" i="5"/>
  <c r="C81" i="5" s="1"/>
  <c r="C76" i="5"/>
  <c r="C58" i="5"/>
  <c r="C68" i="5"/>
  <c r="C52" i="5"/>
  <c r="C48" i="5"/>
  <c r="G48" i="5" s="1"/>
  <c r="C44" i="5"/>
  <c r="C42" i="5"/>
  <c r="C40" i="5"/>
  <c r="G9" i="5"/>
  <c r="G10" i="5"/>
  <c r="G13" i="5"/>
  <c r="G14" i="5"/>
  <c r="G15" i="5"/>
  <c r="G16" i="5"/>
  <c r="G19" i="5"/>
  <c r="G20" i="5"/>
  <c r="G21" i="5"/>
  <c r="G24" i="5"/>
  <c r="G26" i="5"/>
  <c r="G27" i="5"/>
  <c r="G28" i="5"/>
  <c r="G31" i="5"/>
  <c r="G34" i="5"/>
  <c r="H38" i="3"/>
  <c r="H37" i="3" s="1"/>
  <c r="H36" i="3" s="1"/>
  <c r="H11" i="1" s="1"/>
  <c r="I38" i="3"/>
  <c r="I37" i="3" s="1"/>
  <c r="I36" i="3" s="1"/>
  <c r="I11" i="1" s="1"/>
  <c r="J38" i="3"/>
  <c r="G38" i="3"/>
  <c r="G37" i="3" s="1"/>
  <c r="G36" i="3" s="1"/>
  <c r="G11" i="1" s="1"/>
  <c r="H34" i="3"/>
  <c r="H33" i="3" s="1"/>
  <c r="I34" i="3"/>
  <c r="I33" i="3" s="1"/>
  <c r="J34" i="3"/>
  <c r="G33" i="3"/>
  <c r="H31" i="3"/>
  <c r="I31" i="3"/>
  <c r="J31" i="3"/>
  <c r="G31" i="3"/>
  <c r="G27" i="3" s="1"/>
  <c r="H28" i="3"/>
  <c r="I28" i="3"/>
  <c r="I27" i="3" s="1"/>
  <c r="J28" i="3"/>
  <c r="H24" i="3"/>
  <c r="I24" i="3"/>
  <c r="J24" i="3"/>
  <c r="G24" i="3"/>
  <c r="H17" i="3"/>
  <c r="I17" i="3"/>
  <c r="J17" i="3"/>
  <c r="G17" i="3"/>
  <c r="G15" i="3"/>
  <c r="K15" i="3" s="1"/>
  <c r="H13" i="3"/>
  <c r="I13" i="3"/>
  <c r="J13" i="3"/>
  <c r="G13" i="3"/>
  <c r="H23" i="3"/>
  <c r="I23" i="3"/>
  <c r="J23" i="3"/>
  <c r="H22" i="3"/>
  <c r="I22" i="3"/>
  <c r="J22" i="3"/>
  <c r="G23" i="3"/>
  <c r="D7" i="5"/>
  <c r="E7" i="5"/>
  <c r="F7" i="5"/>
  <c r="C7" i="5"/>
  <c r="D33" i="5"/>
  <c r="D32" i="5" s="1"/>
  <c r="E33" i="5"/>
  <c r="E32" i="5" s="1"/>
  <c r="F33" i="5"/>
  <c r="F32" i="5" s="1"/>
  <c r="C33" i="5"/>
  <c r="C32" i="5" s="1"/>
  <c r="D30" i="5"/>
  <c r="D29" i="5" s="1"/>
  <c r="E30" i="5"/>
  <c r="E29" i="5" s="1"/>
  <c r="F30" i="5"/>
  <c r="C30" i="5"/>
  <c r="C29" i="5" s="1"/>
  <c r="D25" i="5"/>
  <c r="E25" i="5"/>
  <c r="F25" i="5"/>
  <c r="E23" i="5"/>
  <c r="F23" i="5"/>
  <c r="H23" i="5" s="1"/>
  <c r="C25" i="5"/>
  <c r="C23" i="5"/>
  <c r="D17" i="5"/>
  <c r="E17" i="5"/>
  <c r="F17" i="5"/>
  <c r="C17" i="5"/>
  <c r="D11" i="5"/>
  <c r="E12" i="5"/>
  <c r="E11" i="5" s="1"/>
  <c r="F12" i="5"/>
  <c r="D8" i="5"/>
  <c r="E8" i="5"/>
  <c r="F8" i="5"/>
  <c r="C8" i="5"/>
  <c r="C12" i="5"/>
  <c r="C11" i="5" s="1"/>
  <c r="G122" i="5" l="1"/>
  <c r="H122" i="5"/>
  <c r="G239" i="5"/>
  <c r="H239" i="5"/>
  <c r="G269" i="5"/>
  <c r="H269" i="5"/>
  <c r="G124" i="5"/>
  <c r="H124" i="5"/>
  <c r="G310" i="5"/>
  <c r="H310" i="5"/>
  <c r="G68" i="5"/>
  <c r="H68" i="5"/>
  <c r="G40" i="5"/>
  <c r="H40" i="5"/>
  <c r="G76" i="5"/>
  <c r="H76" i="5"/>
  <c r="G98" i="5"/>
  <c r="H98" i="5"/>
  <c r="G252" i="5"/>
  <c r="H252" i="5"/>
  <c r="G285" i="5"/>
  <c r="H285" i="5"/>
  <c r="F129" i="5"/>
  <c r="G130" i="5"/>
  <c r="H130" i="5"/>
  <c r="G100" i="5"/>
  <c r="H100" i="5"/>
  <c r="G88" i="5"/>
  <c r="H88" i="5"/>
  <c r="G290" i="5"/>
  <c r="H290" i="5"/>
  <c r="H236" i="5"/>
  <c r="G236" i="5"/>
  <c r="G58" i="5"/>
  <c r="H58" i="5"/>
  <c r="H143" i="5"/>
  <c r="G143" i="5"/>
  <c r="H186" i="5"/>
  <c r="G186" i="5"/>
  <c r="G200" i="5"/>
  <c r="H200" i="5"/>
  <c r="H218" i="5"/>
  <c r="G218" i="5"/>
  <c r="G242" i="5"/>
  <c r="H242" i="5"/>
  <c r="C293" i="5"/>
  <c r="G293" i="5" s="1"/>
  <c r="G294" i="5"/>
  <c r="H115" i="5"/>
  <c r="G115" i="5"/>
  <c r="G312" i="5"/>
  <c r="H312" i="5"/>
  <c r="G314" i="5"/>
  <c r="H314" i="5"/>
  <c r="G328" i="5"/>
  <c r="H328" i="5"/>
  <c r="G324" i="5"/>
  <c r="H324" i="5"/>
  <c r="G96" i="5"/>
  <c r="H96" i="5"/>
  <c r="G134" i="5"/>
  <c r="H134" i="5"/>
  <c r="G141" i="5"/>
  <c r="H141" i="5"/>
  <c r="G275" i="5"/>
  <c r="H275" i="5"/>
  <c r="G317" i="5"/>
  <c r="H317" i="5"/>
  <c r="G283" i="5"/>
  <c r="H283" i="5"/>
  <c r="G302" i="5"/>
  <c r="H302" i="5"/>
  <c r="G44" i="5"/>
  <c r="H44" i="5"/>
  <c r="H82" i="5"/>
  <c r="G82" i="5"/>
  <c r="G108" i="5"/>
  <c r="H108" i="5"/>
  <c r="G176" i="5"/>
  <c r="H176" i="5"/>
  <c r="G195" i="5"/>
  <c r="H195" i="5"/>
  <c r="G216" i="5"/>
  <c r="H216" i="5"/>
  <c r="G42" i="5"/>
  <c r="H42" i="5"/>
  <c r="G52" i="5"/>
  <c r="H52" i="5"/>
  <c r="G169" i="5"/>
  <c r="H169" i="5"/>
  <c r="G321" i="5"/>
  <c r="H321" i="5"/>
  <c r="G209" i="5"/>
  <c r="H209" i="5"/>
  <c r="G157" i="5"/>
  <c r="H157" i="5"/>
  <c r="H159" i="5"/>
  <c r="G159" i="5"/>
  <c r="G244" i="5"/>
  <c r="H244" i="5"/>
  <c r="H261" i="5"/>
  <c r="G261" i="5"/>
  <c r="G161" i="5"/>
  <c r="H161" i="5"/>
  <c r="G259" i="5"/>
  <c r="H259" i="5"/>
  <c r="H264" i="5"/>
  <c r="G264" i="5"/>
  <c r="H225" i="5"/>
  <c r="G225" i="5"/>
  <c r="G227" i="5"/>
  <c r="H227" i="5"/>
  <c r="H257" i="5"/>
  <c r="G257" i="5"/>
  <c r="H229" i="5"/>
  <c r="G229" i="5"/>
  <c r="K23" i="3"/>
  <c r="L23" i="3"/>
  <c r="K28" i="3"/>
  <c r="L28" i="3"/>
  <c r="H87" i="3"/>
  <c r="L87" i="3" s="1"/>
  <c r="L88" i="3"/>
  <c r="H102" i="3"/>
  <c r="L102" i="3" s="1"/>
  <c r="L103" i="3"/>
  <c r="K17" i="3"/>
  <c r="L17" i="3"/>
  <c r="K24" i="3"/>
  <c r="L24" i="3"/>
  <c r="K50" i="3"/>
  <c r="L50" i="3"/>
  <c r="G102" i="3"/>
  <c r="K103" i="3"/>
  <c r="L13" i="3"/>
  <c r="K13" i="3"/>
  <c r="K31" i="3"/>
  <c r="L31" i="3"/>
  <c r="L38" i="3"/>
  <c r="K38" i="3"/>
  <c r="L22" i="3"/>
  <c r="K22" i="3"/>
  <c r="H92" i="3"/>
  <c r="L92" i="3" s="1"/>
  <c r="L93" i="3"/>
  <c r="J95" i="3"/>
  <c r="L96" i="3"/>
  <c r="K96" i="3"/>
  <c r="J33" i="3"/>
  <c r="L34" i="3"/>
  <c r="K34" i="3"/>
  <c r="H8" i="5"/>
  <c r="J47" i="3"/>
  <c r="L52" i="3"/>
  <c r="K52" i="3"/>
  <c r="H105" i="3"/>
  <c r="L105" i="3" s="1"/>
  <c r="L106" i="3"/>
  <c r="F156" i="5"/>
  <c r="H17" i="5"/>
  <c r="F212" i="5"/>
  <c r="K74" i="7"/>
  <c r="J74" i="7"/>
  <c r="K391" i="7"/>
  <c r="J391" i="7"/>
  <c r="K106" i="7"/>
  <c r="J106" i="7"/>
  <c r="E139" i="5"/>
  <c r="F289" i="5"/>
  <c r="F81" i="5"/>
  <c r="D293" i="5"/>
  <c r="H293" i="5" s="1"/>
  <c r="H25" i="5"/>
  <c r="F29" i="5"/>
  <c r="H29" i="5" s="1"/>
  <c r="H30" i="5"/>
  <c r="H7" i="5"/>
  <c r="F140" i="5"/>
  <c r="F251" i="5"/>
  <c r="F133" i="5"/>
  <c r="F199" i="5"/>
  <c r="F194" i="5"/>
  <c r="F11" i="5"/>
  <c r="H11" i="5" s="1"/>
  <c r="H12" i="5"/>
  <c r="H32" i="5"/>
  <c r="H33" i="5"/>
  <c r="C316" i="5"/>
  <c r="J12" i="3"/>
  <c r="H10" i="7"/>
  <c r="H8" i="7" s="1"/>
  <c r="H27" i="3"/>
  <c r="I12" i="3"/>
  <c r="I11" i="3" s="1"/>
  <c r="H12" i="3"/>
  <c r="I47" i="3"/>
  <c r="F316" i="5"/>
  <c r="E316" i="5"/>
  <c r="D316" i="5"/>
  <c r="G56" i="3"/>
  <c r="I96" i="3"/>
  <c r="E39" i="5"/>
  <c r="H47" i="3"/>
  <c r="H55" i="3"/>
  <c r="J27" i="3"/>
  <c r="J37" i="3"/>
  <c r="C309" i="5"/>
  <c r="F309" i="5"/>
  <c r="E309" i="5"/>
  <c r="D309" i="5"/>
  <c r="E212" i="5"/>
  <c r="D296" i="5"/>
  <c r="D292" i="5" s="1"/>
  <c r="F296" i="5"/>
  <c r="E296" i="5"/>
  <c r="E292" i="5" s="1"/>
  <c r="C292" i="5"/>
  <c r="D212" i="5"/>
  <c r="D208" i="5" s="1"/>
  <c r="D39" i="5"/>
  <c r="C212" i="5"/>
  <c r="C208" i="5" s="1"/>
  <c r="D250" i="5"/>
  <c r="E250" i="5"/>
  <c r="C156" i="5"/>
  <c r="D263" i="5"/>
  <c r="D256" i="5"/>
  <c r="C139" i="5"/>
  <c r="D95" i="5"/>
  <c r="D231" i="5"/>
  <c r="D224" i="5"/>
  <c r="E156" i="5"/>
  <c r="E224" i="5"/>
  <c r="E95" i="5"/>
  <c r="F224" i="5"/>
  <c r="F231" i="5"/>
  <c r="E231" i="5"/>
  <c r="F256" i="5"/>
  <c r="E256" i="5"/>
  <c r="F263" i="5"/>
  <c r="E263" i="5"/>
  <c r="C224" i="5"/>
  <c r="C231" i="5"/>
  <c r="C256" i="5"/>
  <c r="C263" i="5"/>
  <c r="C163" i="5"/>
  <c r="E163" i="5"/>
  <c r="D163" i="5"/>
  <c r="D156" i="5"/>
  <c r="D139" i="5"/>
  <c r="F102" i="5"/>
  <c r="C102" i="5"/>
  <c r="D102" i="5"/>
  <c r="E102" i="5"/>
  <c r="F95" i="5"/>
  <c r="C95" i="5"/>
  <c r="G7" i="5"/>
  <c r="G17" i="5"/>
  <c r="G30" i="5"/>
  <c r="C22" i="5"/>
  <c r="C6" i="5" s="1"/>
  <c r="F22" i="5"/>
  <c r="G33" i="5"/>
  <c r="G18" i="5"/>
  <c r="G25" i="5"/>
  <c r="C39" i="5"/>
  <c r="G23" i="5"/>
  <c r="G12" i="5"/>
  <c r="G8" i="5"/>
  <c r="F84" i="5"/>
  <c r="F39" i="5"/>
  <c r="C84" i="5"/>
  <c r="C80" i="5" s="1"/>
  <c r="C47" i="5"/>
  <c r="F47" i="5"/>
  <c r="E84" i="5"/>
  <c r="E80" i="5" s="1"/>
  <c r="D84" i="5"/>
  <c r="D80" i="5" s="1"/>
  <c r="E47" i="5"/>
  <c r="D47" i="5"/>
  <c r="I21" i="3"/>
  <c r="I20" i="3" s="1"/>
  <c r="G21" i="3"/>
  <c r="G20" i="3" s="1"/>
  <c r="G12" i="3" s="1"/>
  <c r="G11" i="3" s="1"/>
  <c r="G10" i="3" s="1"/>
  <c r="H21" i="3"/>
  <c r="H20" i="3" s="1"/>
  <c r="J21" i="3"/>
  <c r="E22" i="5"/>
  <c r="E6" i="5" s="1"/>
  <c r="D22" i="5"/>
  <c r="D6" i="5" s="1"/>
  <c r="H46" i="3" l="1"/>
  <c r="G39" i="5"/>
  <c r="H39" i="5"/>
  <c r="G251" i="5"/>
  <c r="H251" i="5"/>
  <c r="G289" i="5"/>
  <c r="H289" i="5"/>
  <c r="G212" i="5"/>
  <c r="H212" i="5"/>
  <c r="G47" i="5"/>
  <c r="H47" i="5"/>
  <c r="G84" i="5"/>
  <c r="H84" i="5"/>
  <c r="G296" i="5"/>
  <c r="H296" i="5"/>
  <c r="G316" i="5"/>
  <c r="H316" i="5"/>
  <c r="G194" i="5"/>
  <c r="H194" i="5"/>
  <c r="G140" i="5"/>
  <c r="H140" i="5"/>
  <c r="G129" i="5"/>
  <c r="H129" i="5"/>
  <c r="G309" i="5"/>
  <c r="H309" i="5"/>
  <c r="G55" i="3"/>
  <c r="G46" i="3" s="1"/>
  <c r="K56" i="3"/>
  <c r="G199" i="5"/>
  <c r="H199" i="5"/>
  <c r="H95" i="5"/>
  <c r="G95" i="5"/>
  <c r="G102" i="5"/>
  <c r="H102" i="5"/>
  <c r="G133" i="5"/>
  <c r="H133" i="5"/>
  <c r="G81" i="5"/>
  <c r="H81" i="5"/>
  <c r="G224" i="5"/>
  <c r="H224" i="5"/>
  <c r="H256" i="5"/>
  <c r="G256" i="5"/>
  <c r="G263" i="5"/>
  <c r="H263" i="5"/>
  <c r="G231" i="5"/>
  <c r="H231" i="5"/>
  <c r="H156" i="5"/>
  <c r="G156" i="5"/>
  <c r="L37" i="3"/>
  <c r="K37" i="3"/>
  <c r="K12" i="3"/>
  <c r="L12" i="3"/>
  <c r="K47" i="3"/>
  <c r="L47" i="3"/>
  <c r="K95" i="3"/>
  <c r="L95" i="3"/>
  <c r="K102" i="3"/>
  <c r="G101" i="3"/>
  <c r="K27" i="3"/>
  <c r="L27" i="3"/>
  <c r="K33" i="3"/>
  <c r="L33" i="3"/>
  <c r="L21" i="3"/>
  <c r="K21" i="3"/>
  <c r="H101" i="3"/>
  <c r="H45" i="3" s="1"/>
  <c r="D8" i="8" s="1"/>
  <c r="D7" i="8" s="1"/>
  <c r="D6" i="8" s="1"/>
  <c r="D155" i="5"/>
  <c r="D154" i="5" s="1"/>
  <c r="C155" i="5"/>
  <c r="C154" i="5" s="1"/>
  <c r="G29" i="5"/>
  <c r="F139" i="5"/>
  <c r="H22" i="5"/>
  <c r="E155" i="5"/>
  <c r="F250" i="5"/>
  <c r="F208" i="5"/>
  <c r="G11" i="5"/>
  <c r="F6" i="5"/>
  <c r="H6" i="5" s="1"/>
  <c r="G32" i="5"/>
  <c r="H11" i="3"/>
  <c r="H10" i="3" s="1"/>
  <c r="C223" i="5"/>
  <c r="C222" i="5" s="1"/>
  <c r="C94" i="5"/>
  <c r="F38" i="5"/>
  <c r="D38" i="5"/>
  <c r="D37" i="5" s="1"/>
  <c r="C38" i="5"/>
  <c r="C37" i="5" s="1"/>
  <c r="E38" i="5"/>
  <c r="E37" i="5" s="1"/>
  <c r="E308" i="5"/>
  <c r="E307" i="5" s="1"/>
  <c r="G13" i="1"/>
  <c r="D94" i="5"/>
  <c r="D93" i="5" s="1"/>
  <c r="F94" i="5"/>
  <c r="E94" i="5"/>
  <c r="I95" i="3"/>
  <c r="E208" i="5"/>
  <c r="F292" i="5"/>
  <c r="F80" i="5"/>
  <c r="F308" i="5"/>
  <c r="J36" i="3"/>
  <c r="I10" i="1"/>
  <c r="I12" i="1" s="1"/>
  <c r="I10" i="3"/>
  <c r="C308" i="5"/>
  <c r="C307" i="5" s="1"/>
  <c r="D308" i="5"/>
  <c r="D307" i="5" s="1"/>
  <c r="E255" i="5"/>
  <c r="E254" i="5" s="1"/>
  <c r="C255" i="5"/>
  <c r="C254" i="5" s="1"/>
  <c r="F255" i="5"/>
  <c r="D255" i="5"/>
  <c r="D254" i="5" s="1"/>
  <c r="F223" i="5"/>
  <c r="E223" i="5"/>
  <c r="E222" i="5" s="1"/>
  <c r="D223" i="5"/>
  <c r="D222" i="5" s="1"/>
  <c r="G22" i="5"/>
  <c r="G10" i="1"/>
  <c r="J20" i="3"/>
  <c r="G208" i="5" l="1"/>
  <c r="H208" i="5"/>
  <c r="H139" i="5"/>
  <c r="G139" i="5"/>
  <c r="G80" i="5"/>
  <c r="H80" i="5"/>
  <c r="H38" i="5"/>
  <c r="G38" i="5"/>
  <c r="H250" i="5"/>
  <c r="G250" i="5"/>
  <c r="H292" i="5"/>
  <c r="G292" i="5"/>
  <c r="G308" i="5"/>
  <c r="H308" i="5"/>
  <c r="G94" i="5"/>
  <c r="H94" i="5"/>
  <c r="G223" i="5"/>
  <c r="H223" i="5"/>
  <c r="G255" i="5"/>
  <c r="H255" i="5"/>
  <c r="J11" i="3"/>
  <c r="J10" i="3" s="1"/>
  <c r="L10" i="3" s="1"/>
  <c r="K20" i="3"/>
  <c r="L20" i="3"/>
  <c r="K36" i="3"/>
  <c r="L36" i="3"/>
  <c r="H14" i="1"/>
  <c r="L101" i="3"/>
  <c r="K101" i="3"/>
  <c r="G14" i="1"/>
  <c r="G15" i="1" s="1"/>
  <c r="G45" i="3"/>
  <c r="C8" i="8" s="1"/>
  <c r="C7" i="8" s="1"/>
  <c r="C6" i="8" s="1"/>
  <c r="J14" i="1"/>
  <c r="E154" i="5"/>
  <c r="H13" i="1"/>
  <c r="H10" i="1"/>
  <c r="H12" i="1" s="1"/>
  <c r="C93" i="5"/>
  <c r="E93" i="5"/>
  <c r="I46" i="3"/>
  <c r="F222" i="5"/>
  <c r="I101" i="3"/>
  <c r="F254" i="5"/>
  <c r="F307" i="5"/>
  <c r="F37" i="5"/>
  <c r="H37" i="5" s="1"/>
  <c r="J11" i="1"/>
  <c r="E221" i="5"/>
  <c r="D221" i="5"/>
  <c r="D35" i="5" s="1"/>
  <c r="C221" i="5"/>
  <c r="G6" i="5"/>
  <c r="G12" i="1"/>
  <c r="J10" i="1" l="1"/>
  <c r="J12" i="1" s="1"/>
  <c r="H15" i="1"/>
  <c r="H16" i="1" s="1"/>
  <c r="H27" i="1" s="1"/>
  <c r="G307" i="5"/>
  <c r="H307" i="5"/>
  <c r="G16" i="1"/>
  <c r="G27" i="1" s="1"/>
  <c r="G93" i="5"/>
  <c r="H93" i="5"/>
  <c r="G254" i="5"/>
  <c r="H254" i="5"/>
  <c r="G222" i="5"/>
  <c r="H222" i="5"/>
  <c r="L10" i="1"/>
  <c r="K14" i="1"/>
  <c r="L14" i="1"/>
  <c r="K11" i="1"/>
  <c r="L11" i="1"/>
  <c r="K11" i="3"/>
  <c r="L11" i="3"/>
  <c r="C35" i="5"/>
  <c r="E35" i="5"/>
  <c r="F221" i="5"/>
  <c r="I14" i="1"/>
  <c r="I13" i="1"/>
  <c r="I45" i="3"/>
  <c r="G37" i="5"/>
  <c r="K10" i="3"/>
  <c r="K10" i="1" l="1"/>
  <c r="H221" i="5"/>
  <c r="G221" i="5"/>
  <c r="K12" i="1"/>
  <c r="L12" i="1"/>
  <c r="E8" i="8"/>
  <c r="I15" i="1"/>
  <c r="E7" i="8" l="1"/>
  <c r="I16" i="1"/>
  <c r="I27" i="1" s="1"/>
  <c r="E6" i="8" l="1"/>
  <c r="F188" i="5"/>
  <c r="J86" i="3"/>
  <c r="F163" i="5" l="1"/>
  <c r="F155" i="5" s="1"/>
  <c r="G188" i="5"/>
  <c r="H188" i="5"/>
  <c r="K86" i="3"/>
  <c r="L86" i="3"/>
  <c r="J80" i="3"/>
  <c r="J55" i="3" s="1"/>
  <c r="I202" i="7"/>
  <c r="G163" i="5" l="1"/>
  <c r="I177" i="7"/>
  <c r="J202" i="7"/>
  <c r="K202" i="7"/>
  <c r="H163" i="5"/>
  <c r="G155" i="5"/>
  <c r="H155" i="5"/>
  <c r="K55" i="3"/>
  <c r="L55" i="3"/>
  <c r="L80" i="3"/>
  <c r="K80" i="3"/>
  <c r="J46" i="3"/>
  <c r="J45" i="3" s="1"/>
  <c r="F154" i="5"/>
  <c r="I169" i="7" l="1"/>
  <c r="K177" i="7"/>
  <c r="J177" i="7"/>
  <c r="G154" i="5"/>
  <c r="H154" i="5"/>
  <c r="J13" i="1"/>
  <c r="J15" i="1" s="1"/>
  <c r="K46" i="3"/>
  <c r="L46" i="3"/>
  <c r="F35" i="5"/>
  <c r="L45" i="3"/>
  <c r="J169" i="7" l="1"/>
  <c r="K169" i="7"/>
  <c r="I168" i="7"/>
  <c r="K15" i="1"/>
  <c r="L15" i="1"/>
  <c r="L13" i="1"/>
  <c r="K13" i="1"/>
  <c r="K45" i="3"/>
  <c r="F8" i="8"/>
  <c r="H8" i="8" s="1"/>
  <c r="G35" i="5"/>
  <c r="H35" i="5"/>
  <c r="K168" i="7" l="1"/>
  <c r="J168" i="7"/>
  <c r="I8" i="7"/>
  <c r="J16" i="1"/>
  <c r="G8" i="8"/>
  <c r="F7" i="8"/>
  <c r="H7" i="8" s="1"/>
  <c r="J8" i="7" l="1"/>
  <c r="K8" i="7"/>
  <c r="J27" i="1"/>
  <c r="K16" i="1"/>
  <c r="L16" i="1"/>
  <c r="F6" i="8"/>
  <c r="H6" i="8" s="1"/>
  <c r="G7" i="8"/>
  <c r="K27" i="1" l="1"/>
  <c r="L27" i="1"/>
  <c r="G6" i="8"/>
</calcChain>
</file>

<file path=xl/sharedStrings.xml><?xml version="1.0" encoding="utf-8"?>
<sst xmlns="http://schemas.openxmlformats.org/spreadsheetml/2006/main" count="1004" uniqueCount="318">
  <si>
    <t>PRIHODI UKUPNO</t>
  </si>
  <si>
    <t>RASHODI UKUPNO</t>
  </si>
  <si>
    <t>RAZLIKA - VIŠAK / MANJAK</t>
  </si>
  <si>
    <t>Prihodi poslovanja</t>
  </si>
  <si>
    <t>Rashodi poslovanja</t>
  </si>
  <si>
    <t>Rashodi za zaposlene</t>
  </si>
  <si>
    <t>Rashodi za nabavu nefinancijske imovine</t>
  </si>
  <si>
    <t>Rashodi za nabavu neproizvedene dugotrajne imovine</t>
  </si>
  <si>
    <t>BROJČANA OZNAKA I NAZIV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</si>
  <si>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</si>
  <si>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</si>
  <si>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</si>
  <si>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</si>
  <si>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</si>
  <si>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</si>
  <si>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</si>
  <si>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Pomoći iz inozemstva i od subjekata unutar općeg proračuna</t>
  </si>
  <si>
    <t>…</t>
  </si>
  <si>
    <t>PRIJENOS SREDSTAVA IZ PRETHODNE GODINE</t>
  </si>
  <si>
    <t>1 Opći prihodi i primici</t>
  </si>
  <si>
    <t>11 Opći prihodi i primici</t>
  </si>
  <si>
    <t>3 Vlastiti prihodi</t>
  </si>
  <si>
    <t>31 Vlastiti prihodi</t>
  </si>
  <si>
    <t>Prihodi od prodaje nefinancijske imovine</t>
  </si>
  <si>
    <t>Prihodi od prodaje proizvedene dugotrajne imovine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</si>
  <si>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</si>
  <si>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</si>
  <si>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</si>
  <si>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</si>
  <si>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</si>
  <si>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</si>
  <si>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</si>
  <si>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Prihodi od prodaje proizvoda i robe te pruženih usluga</t>
  </si>
  <si>
    <t>Prihodi od prodaje proizvoda i robe</t>
  </si>
  <si>
    <t>Plaće (Bruto)</t>
  </si>
  <si>
    <t>Plaće za redovan rad</t>
  </si>
  <si>
    <t>Naknade troškova zaposlenima</t>
  </si>
  <si>
    <t>Službena putovanja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</si>
  <si>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</si>
  <si>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</si>
  <si>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</si>
  <si>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</si>
  <si>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</si>
  <si>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</si>
  <si>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IZVJEŠTAJ RAČUNA FINANCIRANJA PREMA IZVORIMA FINANCIRANJA</t>
  </si>
  <si>
    <t>UKUPNO PRIMICI</t>
  </si>
  <si>
    <t xml:space="preserve">UKUPNO IZDACI </t>
  </si>
  <si>
    <t xml:space="preserve">UKUPNO PRIHODI </t>
  </si>
  <si>
    <t>UKUPNO RASHODI</t>
  </si>
  <si>
    <t>UKUPNO PRIHODI</t>
  </si>
  <si>
    <t>TEKUĆI PLAN 2023.*</t>
  </si>
  <si>
    <t>INDEKS**</t>
  </si>
  <si>
    <t>RAZLIKA PRIMITAKA I IZDATAKA</t>
  </si>
  <si>
    <t>IZVORNI PLAN ILI REBALANS 2023.*</t>
  </si>
  <si>
    <t>SAŽETAK  RAČUNA PRIHODA I RASHODA I RAČUNA FINANCIRANJA</t>
  </si>
  <si>
    <t xml:space="preserve"> RAČUN FINANCIRANJA</t>
  </si>
  <si>
    <t xml:space="preserve"> RAČUN PRIHODA I RASHODA </t>
  </si>
  <si>
    <t xml:space="preserve">OSTVARENJE/IZVRŠENJE 
1.-6.2023. </t>
  </si>
  <si>
    <t xml:space="preserve"> IZVRŠENJE 
1.-6.2023. </t>
  </si>
  <si>
    <t>IZVJEŠTAJ PO PROGRAMSKOJ KLASIFIKACIJI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</si>
  <si>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</si>
  <si>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</si>
  <si>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</si>
  <si>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</si>
  <si>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</si>
  <si>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6831 Ostali prihodi</t>
  </si>
  <si>
    <t xml:space="preserve">1 Opći prihodi i primici </t>
  </si>
  <si>
    <t xml:space="preserve">3 Vlastiti prihodi </t>
  </si>
  <si>
    <t>6615 Prihodi od pruženih usluga</t>
  </si>
  <si>
    <t>43 Ostali prihodi za posebne namjene</t>
  </si>
  <si>
    <t>6413 Kamate na oročena sredstva i depozite po viđenju</t>
  </si>
  <si>
    <t>6526 Ostali nespomenuti prihodi</t>
  </si>
  <si>
    <t>5 Pomoći</t>
  </si>
  <si>
    <t>4 Prihodi za posebne namjene</t>
  </si>
  <si>
    <t>51 Pomoći EU (51)</t>
  </si>
  <si>
    <t>6323 Tekuće pomoći od institucija i tijela EU</t>
  </si>
  <si>
    <t>52 Ostale pomoći</t>
  </si>
  <si>
    <t>Tekuće pomoći proračunskim korisnicima iz proračuna koji im nije nadležan</t>
  </si>
  <si>
    <t>6361 Tekuće pomoći proračunskim korisnicima iz proračuna koji im nije nadležan</t>
  </si>
  <si>
    <t>6391 Tekući prijenosi između proračunskih korisnika istog proračuna</t>
  </si>
  <si>
    <t>6 Donacije</t>
  </si>
  <si>
    <t>6631 Tekuće donacije</t>
  </si>
  <si>
    <t>7 PRIHODI OD PRODAJE NEFIN. IMOVINE</t>
  </si>
  <si>
    <t>7221 Uredska oprema i namještaj</t>
  </si>
  <si>
    <t>61 Donacije</t>
  </si>
  <si>
    <t>Pomoći od međunarodnih organizacija, te institucija i tijela EU</t>
  </si>
  <si>
    <t>Tekuće pomoći od institucija i tijela EU</t>
  </si>
  <si>
    <t>Pomoći proračunskim korisnicima iz proračuna koji im nije nadležan</t>
  </si>
  <si>
    <t>Prijenosi između proračunskih korisnika istog proračuna</t>
  </si>
  <si>
    <t>Tekući prijenosi između proračunskih korisnika istog proračuna</t>
  </si>
  <si>
    <t>Tekući prijenosi između proračunskih korisnika istog proračuna temeljem prijenosa EU sredstava</t>
  </si>
  <si>
    <t>Prihodi od imovine</t>
  </si>
  <si>
    <t>Prihodi od financijske imovine</t>
  </si>
  <si>
    <t>Kamate na oročena sredstva i depozite po viđenju</t>
  </si>
  <si>
    <t>Prihodi po posebnim propisima</t>
  </si>
  <si>
    <t>Ostali nespomenuti prihodi</t>
  </si>
  <si>
    <t>Prihodi od pruženih usluga</t>
  </si>
  <si>
    <t>Tekuće donacije</t>
  </si>
  <si>
    <t>Prihodi iz nadležnog proračuna za financiranje redovne djelatnosti proračunskih korisnika</t>
  </si>
  <si>
    <t>Prihod od prodaje postrojenja i opreme</t>
  </si>
  <si>
    <t>Uredska oprema i namještaj</t>
  </si>
  <si>
    <t>3111 Plaće za redovan rad</t>
  </si>
  <si>
    <t>3121 Ostali rashodi za zaposlene</t>
  </si>
  <si>
    <t>3132 Doprinosi za obvezno zdrastveno osiguranje</t>
  </si>
  <si>
    <t>3133 Doprinosi za obvezno osiguranje u slučaju nezaposlenosti</t>
  </si>
  <si>
    <t>31 Rashodi za zaposlene</t>
  </si>
  <si>
    <t>312 Ostali rashodi za zaposlene</t>
  </si>
  <si>
    <t>313 Doprinosi za plaće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</si>
  <si>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</si>
  <si>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</si>
  <si>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</si>
  <si>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</si>
  <si>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</si>
  <si>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322 Rashodi za materijal i energiju</t>
  </si>
  <si>
    <t>3221 Uredski materijal i ostali materijalni rashodi</t>
  </si>
  <si>
    <t>3222 Materijal i sirovina</t>
  </si>
  <si>
    <t>3223 Energija</t>
  </si>
  <si>
    <t>3224 Materijal i dijelovi za tekuće i investicijsko održavanje</t>
  </si>
  <si>
    <t>3225 Sitan inventar i autogume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</si>
  <si>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</si>
  <si>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</si>
  <si>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</si>
  <si>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</si>
  <si>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</si>
  <si>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</si>
  <si>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Zdrastvene i veterinarske usluge</t>
  </si>
  <si>
    <t>3237 Intelektualne i osobne usluge</t>
  </si>
  <si>
    <t>3238 Računalne usluge</t>
  </si>
  <si>
    <t>3239 Ostale usluge</t>
  </si>
  <si>
    <t>324 Naknada troškova osobama izvan radnog odnosa</t>
  </si>
  <si>
    <t>3241 Naknada troškova osobama izvan radnog odnosa</t>
  </si>
  <si>
    <t>329 Ostali nespomenuti rashodi poslovanja</t>
  </si>
  <si>
    <t>3292 Premije osiguranja</t>
  </si>
  <si>
    <t>3293 Reprezentacija</t>
  </si>
  <si>
    <t>3295 Pristojbe i naknade</t>
  </si>
  <si>
    <t>3299 Ostali nespomenuti rashodi poslovanja</t>
  </si>
  <si>
    <t>34 Financijski rashodi</t>
  </si>
  <si>
    <t>343 Ostali financijski rashodi</t>
  </si>
  <si>
    <t>3431 Bankarske usluge i usluge platnog prometa</t>
  </si>
  <si>
    <t>3433 Zatezne kamate</t>
  </si>
  <si>
    <t>3432 Negativne tečajne razlike i razlike zbog primjene valutne klauzule</t>
  </si>
  <si>
    <t>36 Pomoći dane u inozemstvo i unutar općeg proračuna</t>
  </si>
  <si>
    <t>4 Rashodi za nabavu nefinancijske imovine</t>
  </si>
  <si>
    <t>41 Rashodi za nabavu neproizvedene dugotrajne imovine</t>
  </si>
  <si>
    <t>4123 Licence</t>
  </si>
  <si>
    <t>42 Rashodi za nabavu proizvedene dugotrajne imovine</t>
  </si>
  <si>
    <t>422 Postrojenja i oprema</t>
  </si>
  <si>
    <t>4221 Uredska oprema i namještaj</t>
  </si>
  <si>
    <t>4224 Medicinska i laboratorijska oprema</t>
  </si>
  <si>
    <t>4225 Instrumenti, uređaji i strojevi</t>
  </si>
  <si>
    <t>424 Knjige umjetnička dijela i ostale izložbene vrijednosti</t>
  </si>
  <si>
    <t>4241 Knjige</t>
  </si>
  <si>
    <t>426 Nematerijlna proizvedena imovina</t>
  </si>
  <si>
    <t>4262 Ulaganja u računalne programe</t>
  </si>
  <si>
    <t>3 Rashodi poslovanja</t>
  </si>
  <si>
    <t>3214 Ostale naknade troškova zaposlenima</t>
  </si>
  <si>
    <t xml:space="preserve">51 Pomoći EU </t>
  </si>
  <si>
    <t>Ostali rashodi za zaposlene</t>
  </si>
  <si>
    <t>Doprinosi na plaće</t>
  </si>
  <si>
    <t>Doprinosi za obvezno zdrastveno osiguranje</t>
  </si>
  <si>
    <t>Doprinosi za obvezno osiguranje u slučaju nezaposlenosti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</si>
  <si>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</si>
  <si>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</si>
  <si>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</si>
  <si>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</si>
  <si>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</si>
  <si>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Energija</t>
  </si>
  <si>
    <t>Materijal i dijelovi za tekuće i investicijsko održavanje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</si>
  <si>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</si>
  <si>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</si>
  <si>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</si>
  <si>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</si>
  <si>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</si>
  <si>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</si>
  <si>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</si>
  <si>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Zdrastvene i veterinarske usluge</t>
  </si>
  <si>
    <t>Intelektualne i osobne usluge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</si>
  <si>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</si>
  <si>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</si>
  <si>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</si>
  <si>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</si>
  <si>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</si>
  <si>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</si>
  <si>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</si>
  <si>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</si>
  <si>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</si>
  <si>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</si>
  <si>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</si>
  <si>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Zatezne kamate</t>
  </si>
  <si>
    <t>Pomoći dane u inozemstvo i unutar općeg proračuna</t>
  </si>
  <si>
    <t>Prijenosi imeđu pror. Korisnika istog proračuna</t>
  </si>
  <si>
    <t>Naknade građanima i kućanstvima u novcu</t>
  </si>
  <si>
    <t>Licence</t>
  </si>
  <si>
    <t>Rashodi za nabavu proizvedene dugotrajne imovine</t>
  </si>
  <si>
    <t>Postrojenja i oprema</t>
  </si>
  <si>
    <t>Medicinska i laboratorijska oprema</t>
  </si>
  <si>
    <t>Instrumenti, uređaji i strojevi</t>
  </si>
  <si>
    <t>Knjige umjetnička dijela i ostale izložbene vrijednosti</t>
  </si>
  <si>
    <t>Nematerijalna proizvedena imovina</t>
  </si>
  <si>
    <t>Ulaganja u računalne programe</t>
  </si>
  <si>
    <t>09 OBRAZOVANJE</t>
  </si>
  <si>
    <t>094 Visoka naobrazba</t>
  </si>
  <si>
    <t>MZO REDOVNA DJELATNOST</t>
  </si>
  <si>
    <t>GRAĐEVINSKI FAKULTET RIJEKA</t>
  </si>
  <si>
    <t>A621002</t>
  </si>
  <si>
    <t>REDOVNA DJELATNOST MZO</t>
  </si>
  <si>
    <t>OPĆI PRIHODI I PRIMICI</t>
  </si>
  <si>
    <t>OSTALE AKTIVNOSTI IZVOR 11</t>
  </si>
  <si>
    <t>A622122</t>
  </si>
  <si>
    <t>Programsko financiranje Javnih visokih učilišta</t>
  </si>
  <si>
    <t>Opći prihodi i primici</t>
  </si>
  <si>
    <t>Sitan inventar i auto gume</t>
  </si>
  <si>
    <t>Naknada troškova osobama izvan radnog odnosa</t>
  </si>
  <si>
    <t>A62181</t>
  </si>
  <si>
    <t>Pravomoćne sudske presude</t>
  </si>
  <si>
    <t>Troškovi sudskih postupaka</t>
  </si>
  <si>
    <t>NAMJENSKI PRIHODI</t>
  </si>
  <si>
    <t>A679089</t>
  </si>
  <si>
    <t>VLASTITI PRIHODI</t>
  </si>
  <si>
    <t>Vlastiti prihodi</t>
  </si>
  <si>
    <t>REDOVNA DJELATNOST - vlastiti prihodi</t>
  </si>
  <si>
    <t>Naknada za prijevoz, rad na terenu i odvojeni život</t>
  </si>
  <si>
    <t>Članarine i norme</t>
  </si>
  <si>
    <t>Prijenosi između proračuna korisnika istog proračuna</t>
  </si>
  <si>
    <t>REDOVNA DJELATNOST - namjenski prihodi</t>
  </si>
  <si>
    <t>Namjenski prihodi - participacije</t>
  </si>
  <si>
    <t>DONACIJE</t>
  </si>
  <si>
    <t>A679072</t>
  </si>
  <si>
    <t>EU PROJEKTI SVEUČILIŠTA U RIJECI</t>
  </si>
  <si>
    <t>Ostale pomoći i darovnice</t>
  </si>
  <si>
    <t>Redovna djelatnost</t>
  </si>
  <si>
    <t>Knjige</t>
  </si>
  <si>
    <t>POMOĆI</t>
  </si>
  <si>
    <t>Donacije</t>
  </si>
  <si>
    <t>A679079</t>
  </si>
  <si>
    <t>SVEUČILIŠTE U RIJECI GRAĐEVINSKI FAKULTET</t>
  </si>
  <si>
    <t>Prihodi od upravnih i administrativnih pristojbi, pristojbi po posebnim propisima i naknada</t>
  </si>
  <si>
    <t>Prihodi  iz nadležnog proračuna za financiranje rashoda poslovanja</t>
  </si>
  <si>
    <t>Naknade građanima i kućanstvima na temelju osiguranja i druge naknade</t>
  </si>
  <si>
    <t>Ostale naknade građanima i kućanstvima iz proračuna</t>
  </si>
  <si>
    <t>Nematerijalna imovina</t>
  </si>
  <si>
    <t xml:space="preserve">Knjige </t>
  </si>
  <si>
    <t>6711 Prihodi iz nadležnog proračuna za financiranje rashoda poslovanja</t>
  </si>
  <si>
    <t>6614 Prihodi od prodaje proizvoda i robe</t>
  </si>
  <si>
    <t>6393 Tekući prijenosi između proračunskih korisnika istog proračuna  temeljem prijenosa EU sredstava</t>
  </si>
  <si>
    <t>72 Prihodi od prodaje proizvedene dugotrajne imovine</t>
  </si>
  <si>
    <t>311 Plaće (Bruto)</t>
  </si>
  <si>
    <t>3294 Članarine i norme</t>
  </si>
  <si>
    <t>3296 Troškovi sudskih postupka</t>
  </si>
  <si>
    <t>412 Nematerijalna imovina</t>
  </si>
  <si>
    <t>3227 Službena, radna i zaštitna odjeća i obuća</t>
  </si>
  <si>
    <t>3294 Članarine norme</t>
  </si>
  <si>
    <t xml:space="preserve">412 Nematerijalna imovina </t>
  </si>
  <si>
    <t xml:space="preserve">412 Nematerijlna imovina </t>
  </si>
  <si>
    <t>37 Naknade građanima i kućanstvima na temelju osiguranja i druge naknade</t>
  </si>
  <si>
    <t>372 Ostale naknade građanima i kućanstvima iz proračuna</t>
  </si>
  <si>
    <t>3721 Naknade građanima i kućanstvima u novcu</t>
  </si>
  <si>
    <t xml:space="preserve">412 Nematerijlna  imovina </t>
  </si>
  <si>
    <t>Naknada troškova zaposlenima</t>
  </si>
  <si>
    <t>Rashodi za nabavu neporizvedene dugotrajne imovine</t>
  </si>
  <si>
    <t>Službena, radna i zaštitna odjeća i oprema</t>
  </si>
  <si>
    <t>Tekući prijenosi između proračunskih  korisnika istog proračuna</t>
  </si>
  <si>
    <t>Rashodi za nabavu proizvedene dugotrajne  imovine</t>
  </si>
  <si>
    <t>Ostale naknade troškova  zaposlenima</t>
  </si>
  <si>
    <t>Rashodi za nabavku neproizvedene dugotrajne imovine</t>
  </si>
  <si>
    <t>Donacije od  pravnih i fizičkih osoba izvan općeg proračuna i povrat donacija po protestiranim jamstvima</t>
  </si>
  <si>
    <t>Sitni inventar i auto gume</t>
  </si>
  <si>
    <t xml:space="preserve"> Prihodi od prodaje proizvoda i robe te pruženih usluga, prihodi od donacija te povrati po protestiranim jamstvima</t>
  </si>
  <si>
    <t>Prihodi iz  nadležnog proračuna i od  HZZO-a temeljem ugovornih obveza</t>
  </si>
  <si>
    <t>Knjige, umjetnička djela i ostale izložbene vrijednosti</t>
  </si>
  <si>
    <t>Materijal i sirovine</t>
  </si>
  <si>
    <t>369 Prijenosi između proračunskih korisnika istoga proračuna</t>
  </si>
  <si>
    <t>3691  Tekući prijenosi između proračunskih korisnika istog proračuna</t>
  </si>
  <si>
    <t>369 Prijenosi između proračunskih  korisnika istoga proračuna</t>
  </si>
  <si>
    <t>Prihodi od pozitivnih tečajnih razlika i razlika zbog  primjene valutne klauzule</t>
  </si>
  <si>
    <t>6415 Prihodi od tečajnih razlika i razlika zbog primjene valutne klauzule</t>
  </si>
  <si>
    <t>7=5/2*100</t>
  </si>
  <si>
    <t>IZVORNI PLAN 2023.*</t>
  </si>
  <si>
    <t>IZVORNI PLAN  2023.*</t>
  </si>
  <si>
    <t>Dekan:</t>
  </si>
  <si>
    <t>Izv.prof.dr.sc. Mladen Bulić</t>
  </si>
  <si>
    <t xml:space="preserve">OSTVARENJE/ IZVRŠENJE 
1.-12.2022. </t>
  </si>
  <si>
    <t xml:space="preserve">OSTVARENJE/IZVRŠENJE 
1.-12.2022. </t>
  </si>
  <si>
    <t xml:space="preserve"> IZVRŠENJE 
1.-12.2022. </t>
  </si>
  <si>
    <t>Komunikacijska oprema</t>
  </si>
  <si>
    <t xml:space="preserve">Ostali rashodi </t>
  </si>
  <si>
    <t>Tekuće donacije u novcu</t>
  </si>
  <si>
    <t>37 Naknade građanima</t>
  </si>
  <si>
    <t>372 Naknade građanima i kućanstvima</t>
  </si>
  <si>
    <t>4222 Komunikacijska oprema</t>
  </si>
  <si>
    <t>38 Ostali rashodi</t>
  </si>
  <si>
    <t>381 Tekuće donacije</t>
  </si>
  <si>
    <t>3811 Tekuće donacije u novcu</t>
  </si>
  <si>
    <t>4227 Uređaji, strojevi i oprema za ostale namjene</t>
  </si>
  <si>
    <t xml:space="preserve"> Uređaji, strojevi i oprema za ostale namjene</t>
  </si>
  <si>
    <t>7 Prihodi od prodaje nefin. imovine</t>
  </si>
  <si>
    <t>7=5/3*100</t>
  </si>
  <si>
    <t xml:space="preserve"> IZVRŠENJE 
1.-12.2023. </t>
  </si>
  <si>
    <t xml:space="preserve">OSTVARENJE/ IZVRŠENJE 
1.-12.2023. </t>
  </si>
  <si>
    <t>Naknade građanima</t>
  </si>
  <si>
    <t>Naknade građanima i kućanstvima</t>
  </si>
  <si>
    <t>A679118</t>
  </si>
  <si>
    <t>Projekt praćenja geoloških hazarda i rizika nakon potresa u Petrinji</t>
  </si>
  <si>
    <t>Ostali rashodi</t>
  </si>
  <si>
    <t>Uređaji, strojevi i oprema za ostale namjene</t>
  </si>
  <si>
    <t>Naknada građanima</t>
  </si>
  <si>
    <t>Naknada građanima i kućanstvima</t>
  </si>
  <si>
    <t>Naknada građanima i kućanstvima u novcu</t>
  </si>
  <si>
    <t>Usluge tekućeg i investicijskog osiguranja</t>
  </si>
  <si>
    <t>Ostale ,</t>
  </si>
  <si>
    <t>Prihodi od prodaje nefin. imovine</t>
  </si>
  <si>
    <t>Rashodi  za nabavu nefinancijske imovine</t>
  </si>
  <si>
    <t>Pomoći EU</t>
  </si>
  <si>
    <t xml:space="preserve">OSTVARENJE/IZVRŠENJE 
1.-12.2023. </t>
  </si>
  <si>
    <t>25.03.2024.</t>
  </si>
  <si>
    <t xml:space="preserve">Rijeka, </t>
  </si>
  <si>
    <t>GODIŠNJI IZVJEŠTAJ O IZVRŠENJU FINANCIJSKOG PLANA SVEUČILIŠTE U RIJECI GRAĐEVINSKI FAKULTET</t>
  </si>
  <si>
    <t>6=5/3*100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</si>
</sst>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0">
    <xf numFmtId="0" fontId="0" fillId="0" borderId="0" xfId="0"/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0" fontId="9" fillId="3" borderId="1" xfId="0" applyFont="1" applyFill="1" applyBorder="1" applyAlignment="1">
      <alignment horizontal="left" vertical="center"/>
    </xf>
    <xf numFmtId="0" fontId="7" fillId="3" borderId="2" xfId="0" applyNumberFormat="1" applyFont="1" applyFill="1" applyBorder="1" applyAlignment="1" applyProtection="1">
      <alignment vertical="center"/>
    </xf>
    <xf numFmtId="0" fontId="8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indent="1"/>
    </xf>
    <xf numFmtId="0" fontId="8" fillId="2" borderId="3" xfId="0" applyNumberFormat="1" applyFont="1" applyFill="1" applyBorder="1" applyAlignment="1" applyProtection="1">
      <alignment horizontal="left" vertical="center" wrapText="1" indent="1"/>
    </xf>
    <xf numFmtId="0" fontId="7" fillId="2" borderId="3" xfId="0" quotePrefix="1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6" fillId="0" borderId="3" xfId="0" quotePrefix="1" applyNumberFormat="1" applyFont="1" applyFill="1" applyBorder="1" applyAlignment="1" applyProtection="1">
      <alignment horizontal="center" vertical="center" wrapText="1"/>
    </xf>
    <xf numFmtId="0" fontId="0" fillId="0" borderId="3" xfId="0" applyBorder="1"/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NumberFormat="1" applyFont="1" applyFill="1" applyBorder="1" applyAlignment="1" applyProtection="1">
      <alignment horizontal="center" vertical="center" wrapText="1"/>
    </xf>
    <xf numFmtId="0" fontId="15" fillId="0" borderId="3" xfId="0" quotePrefix="1" applyNumberFormat="1" applyFont="1" applyFill="1" applyBorder="1" applyAlignment="1" applyProtection="1">
      <alignment horizontal="center" vertical="center" wrapText="1"/>
    </xf>
    <xf numFmtId="0" fontId="15" fillId="0" borderId="3" xfId="0" quotePrefix="1" applyNumberFormat="1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0" fillId="3" borderId="0" xfId="0" applyFill="1"/>
    <xf numFmtId="0" fontId="15" fillId="3" borderId="3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15" fillId="3" borderId="4" xfId="0" applyNumberFormat="1" applyFont="1" applyFill="1" applyBorder="1" applyAlignment="1" applyProtection="1">
      <alignment horizontal="center" vertical="center" wrapText="1"/>
    </xf>
    <xf numFmtId="0" fontId="17" fillId="0" borderId="0" xfId="0" applyFont="1"/>
    <xf numFmtId="3" fontId="3" fillId="2" borderId="4" xfId="0" applyNumberFormat="1" applyFont="1" applyFill="1" applyBorder="1" applyAlignment="1">
      <alignment horizontal="right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vertical="top" wrapText="1"/>
    </xf>
    <xf numFmtId="0" fontId="18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2" fontId="0" fillId="0" borderId="3" xfId="0" applyNumberFormat="1" applyBorder="1"/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3" fillId="2" borderId="3" xfId="0" applyNumberFormat="1" applyFont="1" applyFill="1" applyBorder="1" applyAlignment="1" applyProtection="1">
      <alignment horizontal="right" wrapText="1"/>
    </xf>
    <xf numFmtId="4" fontId="19" fillId="0" borderId="3" xfId="0" applyNumberFormat="1" applyFont="1" applyBorder="1"/>
    <xf numFmtId="4" fontId="6" fillId="2" borderId="3" xfId="0" applyNumberFormat="1" applyFont="1" applyFill="1" applyBorder="1" applyAlignment="1"/>
    <xf numFmtId="4" fontId="20" fillId="0" borderId="3" xfId="0" applyNumberFormat="1" applyFont="1" applyBorder="1"/>
    <xf numFmtId="4" fontId="9" fillId="2" borderId="3" xfId="0" applyNumberFormat="1" applyFont="1" applyFill="1" applyBorder="1" applyAlignment="1" applyProtection="1">
      <alignment vertical="center" wrapText="1"/>
    </xf>
    <xf numFmtId="4" fontId="7" fillId="0" borderId="3" xfId="0" applyNumberFormat="1" applyFont="1" applyFill="1" applyBorder="1" applyAlignment="1" applyProtection="1">
      <alignment vertical="center"/>
    </xf>
    <xf numFmtId="4" fontId="7" fillId="3" borderId="3" xfId="0" applyNumberFormat="1" applyFont="1" applyFill="1" applyBorder="1" applyAlignment="1" applyProtection="1">
      <alignment vertical="center"/>
    </xf>
    <xf numFmtId="2" fontId="20" fillId="0" borderId="3" xfId="0" applyNumberFormat="1" applyFont="1" applyBorder="1"/>
    <xf numFmtId="4" fontId="7" fillId="0" borderId="3" xfId="0" applyNumberFormat="1" applyFont="1" applyFill="1" applyBorder="1" applyAlignment="1" applyProtection="1">
      <alignment vertical="center" wrapText="1"/>
    </xf>
    <xf numFmtId="4" fontId="7" fillId="3" borderId="3" xfId="0" applyNumberFormat="1" applyFont="1" applyFill="1" applyBorder="1" applyAlignment="1" applyProtection="1">
      <alignment vertical="center" wrapText="1"/>
    </xf>
    <xf numFmtId="0" fontId="18" fillId="0" borderId="4" xfId="0" applyFont="1" applyBorder="1" applyAlignment="1">
      <alignment horizontal="left" vertical="center" wrapText="1"/>
    </xf>
    <xf numFmtId="4" fontId="3" fillId="2" borderId="4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0" fillId="0" borderId="0" xfId="0" applyAlignment="1"/>
    <xf numFmtId="0" fontId="9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vertical="center" wrapText="1"/>
    </xf>
    <xf numFmtId="4" fontId="6" fillId="0" borderId="3" xfId="0" applyNumberFormat="1" applyFont="1" applyBorder="1" applyAlignment="1">
      <alignment horizontal="right"/>
    </xf>
    <xf numFmtId="4" fontId="5" fillId="3" borderId="3" xfId="0" applyNumberFormat="1" applyFont="1" applyFill="1" applyBorder="1" applyAlignment="1">
      <alignment horizontal="right"/>
    </xf>
    <xf numFmtId="4" fontId="9" fillId="0" borderId="3" xfId="0" applyNumberFormat="1" applyFont="1" applyFill="1" applyBorder="1" applyAlignment="1" applyProtection="1">
      <alignment vertical="center" wrapText="1"/>
    </xf>
    <xf numFmtId="4" fontId="6" fillId="3" borderId="3" xfId="0" quotePrefix="1" applyNumberFormat="1" applyFont="1" applyFill="1" applyBorder="1" applyAlignment="1">
      <alignment horizontal="right" wrapText="1"/>
    </xf>
    <xf numFmtId="4" fontId="6" fillId="3" borderId="3" xfId="0" applyNumberFormat="1" applyFont="1" applyFill="1" applyBorder="1" applyAlignment="1" applyProtection="1">
      <alignment horizontal="right" vertical="center" wrapText="1"/>
    </xf>
    <xf numFmtId="4" fontId="21" fillId="3" borderId="3" xfId="0" applyNumberFormat="1" applyFont="1" applyFill="1" applyBorder="1" applyAlignment="1" applyProtection="1">
      <alignment wrapText="1"/>
    </xf>
    <xf numFmtId="0" fontId="7" fillId="2" borderId="3" xfId="0" applyFont="1" applyFill="1" applyBorder="1" applyAlignment="1">
      <alignment horizontal="left" vertical="center" indent="1"/>
    </xf>
    <xf numFmtId="0" fontId="7" fillId="2" borderId="3" xfId="0" applyNumberFormat="1" applyFont="1" applyFill="1" applyBorder="1" applyAlignment="1" applyProtection="1">
      <alignment horizontal="left" vertical="center" wrapText="1" indent="1"/>
    </xf>
    <xf numFmtId="0" fontId="7" fillId="2" borderId="3" xfId="0" quotePrefix="1" applyFont="1" applyFill="1" applyBorder="1" applyAlignment="1">
      <alignment horizontal="left" vertical="center" wrapText="1" inden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5" fillId="3" borderId="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4" fontId="22" fillId="2" borderId="3" xfId="0" applyNumberFormat="1" applyFont="1" applyFill="1" applyBorder="1" applyAlignment="1" applyProtection="1">
      <alignment vertical="center" wrapText="1"/>
    </xf>
    <xf numFmtId="0" fontId="9" fillId="2" borderId="3" xfId="0" quotePrefix="1" applyFont="1" applyFill="1" applyBorder="1" applyAlignment="1">
      <alignment horizontal="left" vertical="center" wrapText="1" indent="1"/>
    </xf>
    <xf numFmtId="4" fontId="6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 indent="1"/>
    </xf>
    <xf numFmtId="4" fontId="3" fillId="2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Border="1" applyAlignment="1">
      <alignment vertical="top" wrapText="1"/>
    </xf>
    <xf numFmtId="0" fontId="9" fillId="0" borderId="0" xfId="0" applyNumberFormat="1" applyFont="1" applyFill="1" applyBorder="1" applyAlignment="1" applyProtection="1">
      <alignment vertical="top" wrapText="1"/>
    </xf>
    <xf numFmtId="0" fontId="7" fillId="2" borderId="3" xfId="0" quotePrefix="1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1" fillId="0" borderId="3" xfId="0" applyFont="1" applyBorder="1"/>
    <xf numFmtId="2" fontId="24" fillId="0" borderId="3" xfId="0" applyNumberFormat="1" applyFont="1" applyBorder="1"/>
    <xf numFmtId="0" fontId="20" fillId="0" borderId="3" xfId="0" applyFont="1" applyBorder="1"/>
    <xf numFmtId="4" fontId="25" fillId="0" borderId="3" xfId="0" applyNumberFormat="1" applyFont="1" applyBorder="1"/>
    <xf numFmtId="4" fontId="24" fillId="0" borderId="3" xfId="0" applyNumberFormat="1" applyFont="1" applyBorder="1"/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2" fontId="3" fillId="2" borderId="4" xfId="0" applyNumberFormat="1" applyFont="1" applyFill="1" applyBorder="1" applyAlignment="1">
      <alignment horizontal="right"/>
    </xf>
    <xf numFmtId="2" fontId="3" fillId="2" borderId="3" xfId="0" applyNumberFormat="1" applyFont="1" applyFill="1" applyBorder="1" applyAlignment="1">
      <alignment horizontal="right"/>
    </xf>
    <xf numFmtId="0" fontId="1" fillId="0" borderId="0" xfId="0" applyFont="1"/>
    <xf numFmtId="0" fontId="0" fillId="0" borderId="0" xfId="0" applyFont="1"/>
    <xf numFmtId="4" fontId="0" fillId="0" borderId="0" xfId="0" applyNumberFormat="1"/>
    <xf numFmtId="0" fontId="0" fillId="0" borderId="0" xfId="0" applyNumberFormat="1"/>
    <xf numFmtId="0" fontId="6" fillId="3" borderId="3" xfId="0" quotePrefix="1" applyFont="1" applyFill="1" applyBorder="1" applyAlignment="1">
      <alignment horizontal="right" wrapText="1"/>
    </xf>
    <xf numFmtId="4" fontId="6" fillId="3" borderId="3" xfId="0" applyNumberFormat="1" applyFont="1" applyFill="1" applyBorder="1" applyAlignment="1">
      <alignment horizontal="right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15" fillId="0" borderId="4" xfId="0" quotePrefix="1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6" fillId="0" borderId="2" xfId="0" quotePrefix="1" applyFont="1" applyBorder="1" applyAlignment="1">
      <alignment horizontal="center" vertical="center" wrapText="1"/>
    </xf>
    <xf numFmtId="0" fontId="6" fillId="0" borderId="4" xfId="0" quotePrefix="1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wrapText="1"/>
    </xf>
    <xf numFmtId="0" fontId="15" fillId="0" borderId="2" xfId="0" quotePrefix="1" applyFont="1" applyBorder="1" applyAlignment="1">
      <alignment horizontal="center" wrapText="1"/>
    </xf>
    <xf numFmtId="0" fontId="15" fillId="0" borderId="4" xfId="0" quotePrefix="1" applyFont="1" applyBorder="1" applyAlignment="1">
      <alignment horizontal="center" wrapText="1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2" xfId="0" quotePrefix="1" applyFont="1" applyFill="1" applyBorder="1" applyAlignment="1">
      <alignment horizontal="left" vertical="center"/>
    </xf>
    <xf numFmtId="0" fontId="9" fillId="0" borderId="4" xfId="0" quotePrefix="1" applyFont="1" applyFill="1" applyBorder="1" applyAlignment="1">
      <alignment horizontal="left" vertical="center"/>
    </xf>
    <xf numFmtId="0" fontId="6" fillId="3" borderId="1" xfId="0" quotePrefix="1" applyFont="1" applyFill="1" applyBorder="1" applyAlignment="1">
      <alignment horizontal="left" vertical="center" wrapText="1"/>
    </xf>
    <xf numFmtId="0" fontId="6" fillId="3" borderId="2" xfId="0" quotePrefix="1" applyFont="1" applyFill="1" applyBorder="1" applyAlignment="1">
      <alignment horizontal="left" vertical="center" wrapText="1"/>
    </xf>
    <xf numFmtId="0" fontId="6" fillId="3" borderId="4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9" fillId="0" borderId="2" xfId="0" quotePrefix="1" applyFont="1" applyBorder="1" applyAlignment="1">
      <alignment horizontal="left" vertical="center"/>
    </xf>
    <xf numFmtId="0" fontId="9" fillId="0" borderId="4" xfId="0" quotePrefix="1" applyFont="1" applyBorder="1" applyAlignment="1">
      <alignment horizontal="left" vertical="center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quotePrefix="1" applyNumberFormat="1" applyFont="1" applyFill="1" applyBorder="1" applyAlignment="1" applyProtection="1">
      <alignment horizontal="left" vertical="center" wrapText="1"/>
    </xf>
    <xf numFmtId="0" fontId="9" fillId="3" borderId="4" xfId="0" quotePrefix="1" applyNumberFormat="1" applyFont="1" applyFill="1" applyBorder="1" applyAlignment="1" applyProtection="1">
      <alignment horizontal="left" vertical="center" wrapText="1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quotePrefix="1" applyNumberFormat="1" applyFont="1" applyFill="1" applyBorder="1" applyAlignment="1" applyProtection="1">
      <alignment horizontal="left" vertical="center" wrapText="1"/>
    </xf>
    <xf numFmtId="0" fontId="9" fillId="0" borderId="4" xfId="0" quotePrefix="1" applyNumberFormat="1" applyFont="1" applyFill="1" applyBorder="1" applyAlignment="1" applyProtection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5" fillId="3" borderId="1" xfId="0" applyNumberFormat="1" applyFont="1" applyFill="1" applyBorder="1" applyAlignment="1" applyProtection="1">
      <alignment horizontal="center" vertical="center" wrapText="1"/>
    </xf>
    <xf numFmtId="0" fontId="15" fillId="3" borderId="2" xfId="0" applyNumberFormat="1" applyFont="1" applyFill="1" applyBorder="1" applyAlignment="1" applyProtection="1">
      <alignment horizontal="center" vertical="center" wrapText="1"/>
    </xf>
    <xf numFmtId="0" fontId="15" fillId="3" borderId="4" xfId="0" applyNumberFormat="1" applyFont="1" applyFill="1" applyBorder="1" applyAlignment="1" applyProtection="1">
      <alignment horizontal="center" vertical="center"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/>
    </xf>
    <xf numFmtId="0" fontId="3" fillId="2" borderId="2" xfId="0" applyNumberFormat="1" applyFont="1" applyFill="1" applyBorder="1" applyAlignment="1" applyProtection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3" fillId="2" borderId="4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Obično_List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35"/>
  <sheetViews>
    <sheetView tabSelected="1" zoomScaleNormal="100" workbookViewId="0">
      <selection activeCell="H25" sqref="H25"/>
    </sheetView>
  </sheetViews>
  <sheetFormatPr defaultRowHeight="15" x14ac:dyDescent="0.25"/>
  <cols>
    <col min="3" max="3" width="11.7109375" customWidth="1"/>
    <col min="6" max="10" width="25.28515625" customWidth="1"/>
    <col min="11" max="12" width="15.7109375" customWidth="1"/>
    <col min="13" max="13" width="25.28515625" customWidth="1"/>
  </cols>
  <sheetData>
    <row r="1" spans="1:13" ht="42" customHeight="1" x14ac:dyDescent="0.25">
      <c r="A1" s="76" t="s">
        <v>235</v>
      </c>
      <c r="B1" s="76"/>
      <c r="C1" s="76"/>
      <c r="D1" s="76"/>
      <c r="E1" s="76"/>
      <c r="F1" s="76"/>
      <c r="G1" s="76"/>
      <c r="H1" s="76"/>
      <c r="I1" s="76"/>
      <c r="J1" s="33"/>
      <c r="K1" s="33"/>
      <c r="L1" s="33"/>
      <c r="M1" s="33"/>
    </row>
    <row r="2" spans="1:13" ht="35.1" customHeight="1" x14ac:dyDescent="0.25">
      <c r="A2" s="135" t="s">
        <v>316</v>
      </c>
      <c r="B2" s="136"/>
      <c r="C2" s="136"/>
      <c r="D2" s="136"/>
      <c r="E2" s="136"/>
      <c r="F2" s="136"/>
      <c r="G2" s="136"/>
      <c r="H2" s="136"/>
      <c r="I2" s="136"/>
      <c r="J2" s="136"/>
      <c r="K2" s="3"/>
      <c r="L2" s="19"/>
      <c r="M2" s="3"/>
    </row>
    <row r="3" spans="1:13" ht="15.75" customHeight="1" x14ac:dyDescent="0.25">
      <c r="B3" s="137" t="s">
        <v>12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32"/>
    </row>
    <row r="4" spans="1:13" ht="18" x14ac:dyDescent="0.25">
      <c r="B4" s="3"/>
      <c r="C4" s="3"/>
      <c r="D4" s="3"/>
      <c r="E4" s="3"/>
      <c r="F4" s="3"/>
      <c r="G4" s="19"/>
      <c r="H4" s="3"/>
      <c r="I4" s="19"/>
      <c r="J4" s="3"/>
      <c r="K4" s="3"/>
      <c r="L4" s="19"/>
      <c r="M4" s="4"/>
    </row>
    <row r="5" spans="1:13" ht="18" customHeight="1" x14ac:dyDescent="0.25">
      <c r="B5" s="137" t="s">
        <v>54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31"/>
    </row>
    <row r="6" spans="1:13" ht="18" customHeight="1" x14ac:dyDescent="0.25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31"/>
    </row>
    <row r="7" spans="1:13" ht="18" customHeight="1" x14ac:dyDescent="0.25">
      <c r="B7" s="144" t="s">
        <v>64</v>
      </c>
      <c r="C7" s="144"/>
      <c r="D7" s="144"/>
      <c r="E7" s="144"/>
      <c r="F7" s="144"/>
      <c r="G7" s="5"/>
      <c r="H7" s="6"/>
      <c r="I7" s="6"/>
      <c r="J7" s="6"/>
      <c r="K7" s="36"/>
      <c r="L7" s="36"/>
    </row>
    <row r="8" spans="1:13" ht="26.1" customHeight="1" x14ac:dyDescent="0.25">
      <c r="B8" s="138" t="s">
        <v>8</v>
      </c>
      <c r="C8" s="139"/>
      <c r="D8" s="139"/>
      <c r="E8" s="139"/>
      <c r="F8" s="140"/>
      <c r="G8" s="34" t="s">
        <v>282</v>
      </c>
      <c r="H8" s="34" t="s">
        <v>277</v>
      </c>
      <c r="I8" s="34" t="s">
        <v>50</v>
      </c>
      <c r="J8" s="34" t="s">
        <v>313</v>
      </c>
      <c r="K8" s="34" t="s">
        <v>25</v>
      </c>
      <c r="L8" s="34" t="s">
        <v>51</v>
      </c>
    </row>
    <row r="9" spans="1:13" x14ac:dyDescent="0.25">
      <c r="B9" s="141">
        <v>1</v>
      </c>
      <c r="C9" s="142"/>
      <c r="D9" s="142"/>
      <c r="E9" s="142"/>
      <c r="F9" s="143"/>
      <c r="G9" s="40">
        <v>2</v>
      </c>
      <c r="H9" s="39">
        <v>3</v>
      </c>
      <c r="I9" s="39">
        <v>4</v>
      </c>
      <c r="J9" s="39">
        <v>5</v>
      </c>
      <c r="K9" s="39" t="s">
        <v>38</v>
      </c>
      <c r="L9" s="39" t="s">
        <v>296</v>
      </c>
    </row>
    <row r="10" spans="1:13" ht="14.45" customHeight="1" x14ac:dyDescent="0.25">
      <c r="B10" s="132" t="s">
        <v>27</v>
      </c>
      <c r="C10" s="133"/>
      <c r="D10" s="133"/>
      <c r="E10" s="133"/>
      <c r="F10" s="134"/>
      <c r="G10" s="67">
        <f>'RAČUN PRIHODA I RASHODA PO EK'!G11</f>
        <v>3349461.67</v>
      </c>
      <c r="H10" s="67">
        <f>'RAČUN PRIHODA I RASHODA PO EK'!H11</f>
        <v>3657300</v>
      </c>
      <c r="I10" s="67">
        <f>'RAČUN PRIHODA I RASHODA PO EK'!I11</f>
        <v>3783184</v>
      </c>
      <c r="J10" s="67">
        <f>'RAČUN PRIHODA I RASHODA PO EK'!J11</f>
        <v>3651227.8600000003</v>
      </c>
      <c r="K10" s="23">
        <f>J10/G10*100</f>
        <v>109.0093937393826</v>
      </c>
      <c r="L10" s="23">
        <f>J10/H10*100</f>
        <v>99.833972055888225</v>
      </c>
    </row>
    <row r="11" spans="1:13" x14ac:dyDescent="0.25">
      <c r="B11" s="149" t="s">
        <v>26</v>
      </c>
      <c r="C11" s="150"/>
      <c r="D11" s="150"/>
      <c r="E11" s="150"/>
      <c r="F11" s="151"/>
      <c r="G11" s="67">
        <f>'RAČUN PRIHODA I RASHODA PO EK'!G36</f>
        <v>0</v>
      </c>
      <c r="H11" s="67">
        <f>'RAČUN PRIHODA I RASHODA PO EK'!H36</f>
        <v>158</v>
      </c>
      <c r="I11" s="67">
        <f>'RAČUN PRIHODA I RASHODA PO EK'!I36</f>
        <v>0</v>
      </c>
      <c r="J11" s="67">
        <f>'RAČUN PRIHODA I RASHODA PO EK'!J36</f>
        <v>158.4</v>
      </c>
      <c r="K11" s="23" t="e">
        <f t="shared" ref="K11:K16" si="0">J11/G11*100</f>
        <v>#DIV/0!</v>
      </c>
      <c r="L11" s="23">
        <f t="shared" ref="L11:L16" si="1">J11/H11*100</f>
        <v>100.25316455696202</v>
      </c>
    </row>
    <row r="12" spans="1:13" ht="14.45" customHeight="1" x14ac:dyDescent="0.25">
      <c r="B12" s="146" t="s">
        <v>0</v>
      </c>
      <c r="C12" s="147"/>
      <c r="D12" s="147"/>
      <c r="E12" s="147"/>
      <c r="F12" s="148"/>
      <c r="G12" s="68">
        <f>G10+G11</f>
        <v>3349461.67</v>
      </c>
      <c r="H12" s="68">
        <f t="shared" ref="H12:J12" si="2">H10+H11</f>
        <v>3657458</v>
      </c>
      <c r="I12" s="68">
        <f t="shared" si="2"/>
        <v>3783184</v>
      </c>
      <c r="J12" s="68">
        <f t="shared" si="2"/>
        <v>3651386.2600000002</v>
      </c>
      <c r="K12" s="23">
        <f t="shared" si="0"/>
        <v>109.01412285753969</v>
      </c>
      <c r="L12" s="23">
        <f t="shared" si="1"/>
        <v>99.833990164753786</v>
      </c>
    </row>
    <row r="13" spans="1:13" ht="14.45" customHeight="1" x14ac:dyDescent="0.25">
      <c r="B13" s="161" t="s">
        <v>28</v>
      </c>
      <c r="C13" s="162"/>
      <c r="D13" s="162"/>
      <c r="E13" s="162"/>
      <c r="F13" s="163"/>
      <c r="G13" s="70">
        <f>'RAČUN PRIHODA I RASHODA PO EK'!G46</f>
        <v>3284159.8499999996</v>
      </c>
      <c r="H13" s="70">
        <f>'RAČUN PRIHODA I RASHODA PO EK'!H46</f>
        <v>3583617</v>
      </c>
      <c r="I13" s="70">
        <f>'RAČUN PRIHODA I RASHODA PO EK'!I46</f>
        <v>3745165</v>
      </c>
      <c r="J13" s="70">
        <f>'RAČUN PRIHODA I RASHODA PO EK'!J46</f>
        <v>3569504.1900000004</v>
      </c>
      <c r="K13" s="23">
        <f t="shared" si="0"/>
        <v>108.68850339303675</v>
      </c>
      <c r="L13" s="23">
        <f t="shared" si="1"/>
        <v>99.606185315004382</v>
      </c>
    </row>
    <row r="14" spans="1:13" x14ac:dyDescent="0.25">
      <c r="B14" s="155" t="s">
        <v>29</v>
      </c>
      <c r="C14" s="156"/>
      <c r="D14" s="156"/>
      <c r="E14" s="156"/>
      <c r="F14" s="157"/>
      <c r="G14" s="67">
        <f>'RAČUN PRIHODA I RASHODA PO EK'!G101</f>
        <v>73707.820000000007</v>
      </c>
      <c r="H14" s="67">
        <f>'RAČUN PRIHODA I RASHODA PO EK'!H101</f>
        <v>82975</v>
      </c>
      <c r="I14" s="67">
        <f>'RAČUN PRIHODA I RASHODA PO EK'!I101</f>
        <v>60067</v>
      </c>
      <c r="J14" s="67">
        <f>'RAČUN PRIHODA I RASHODA PO EK'!J101</f>
        <v>76792.25</v>
      </c>
      <c r="K14" s="23">
        <f t="shared" si="0"/>
        <v>104.18467131438697</v>
      </c>
      <c r="L14" s="23">
        <f t="shared" si="1"/>
        <v>92.548659234709248</v>
      </c>
    </row>
    <row r="15" spans="1:13" x14ac:dyDescent="0.25">
      <c r="B15" s="25" t="s">
        <v>1</v>
      </c>
      <c r="C15" s="26"/>
      <c r="D15" s="26"/>
      <c r="E15" s="26"/>
      <c r="F15" s="26"/>
      <c r="G15" s="68">
        <f>G14+G13</f>
        <v>3357867.6699999995</v>
      </c>
      <c r="H15" s="68">
        <f t="shared" ref="H15:I15" si="3">H14+H13</f>
        <v>3666592</v>
      </c>
      <c r="I15" s="68">
        <f t="shared" si="3"/>
        <v>3805232</v>
      </c>
      <c r="J15" s="68">
        <f>J14+J13</f>
        <v>3646296.4400000004</v>
      </c>
      <c r="K15" s="23">
        <f t="shared" si="0"/>
        <v>108.58964075853534</v>
      </c>
      <c r="L15" s="23">
        <f t="shared" si="1"/>
        <v>99.446473455459468</v>
      </c>
    </row>
    <row r="16" spans="1:13" ht="14.45" customHeight="1" x14ac:dyDescent="0.25">
      <c r="B16" s="158" t="s">
        <v>2</v>
      </c>
      <c r="C16" s="159"/>
      <c r="D16" s="159"/>
      <c r="E16" s="159"/>
      <c r="F16" s="160"/>
      <c r="G16" s="71">
        <f>G12-G15</f>
        <v>-8405.9999999995343</v>
      </c>
      <c r="H16" s="71">
        <f t="shared" ref="H16:J16" si="4">H12-H15</f>
        <v>-9134</v>
      </c>
      <c r="I16" s="71">
        <f t="shared" si="4"/>
        <v>-22048</v>
      </c>
      <c r="J16" s="71">
        <f t="shared" si="4"/>
        <v>5089.8199999998324</v>
      </c>
      <c r="K16" s="23">
        <f t="shared" si="0"/>
        <v>-60.549845348561917</v>
      </c>
      <c r="L16" s="23">
        <f t="shared" si="1"/>
        <v>-55.723888767241434</v>
      </c>
    </row>
    <row r="17" spans="1:49" ht="18" x14ac:dyDescent="0.25">
      <c r="B17" s="19"/>
      <c r="C17" s="18"/>
      <c r="D17" s="18"/>
      <c r="E17" s="18"/>
      <c r="F17" s="18"/>
      <c r="G17" s="18"/>
      <c r="H17" s="18"/>
      <c r="I17" s="18"/>
      <c r="J17" s="18"/>
      <c r="K17" s="1"/>
      <c r="L17" s="1"/>
      <c r="M17" s="1"/>
    </row>
    <row r="18" spans="1:49" ht="18" customHeight="1" x14ac:dyDescent="0.25">
      <c r="B18" s="144" t="s">
        <v>61</v>
      </c>
      <c r="C18" s="144"/>
      <c r="D18" s="144"/>
      <c r="E18" s="144"/>
      <c r="F18" s="144"/>
      <c r="G18" s="18"/>
      <c r="H18" s="7"/>
      <c r="I18" s="18"/>
      <c r="J18" s="7"/>
      <c r="K18" s="1"/>
      <c r="L18" s="1"/>
      <c r="M18" s="1"/>
    </row>
    <row r="19" spans="1:49" ht="26.1" customHeight="1" x14ac:dyDescent="0.25">
      <c r="B19" s="138" t="s">
        <v>8</v>
      </c>
      <c r="C19" s="139"/>
      <c r="D19" s="139"/>
      <c r="E19" s="139"/>
      <c r="F19" s="140"/>
      <c r="G19" s="34" t="s">
        <v>282</v>
      </c>
      <c r="H19" s="2" t="s">
        <v>278</v>
      </c>
      <c r="I19" s="2" t="s">
        <v>50</v>
      </c>
      <c r="J19" s="2" t="s">
        <v>313</v>
      </c>
      <c r="K19" s="2" t="s">
        <v>25</v>
      </c>
      <c r="L19" s="2" t="s">
        <v>51</v>
      </c>
    </row>
    <row r="20" spans="1:49" x14ac:dyDescent="0.25">
      <c r="B20" s="129">
        <v>1</v>
      </c>
      <c r="C20" s="130"/>
      <c r="D20" s="130"/>
      <c r="E20" s="130"/>
      <c r="F20" s="131"/>
      <c r="G20" s="41">
        <v>2</v>
      </c>
      <c r="H20" s="39">
        <v>3</v>
      </c>
      <c r="I20" s="39">
        <v>4</v>
      </c>
      <c r="J20" s="39">
        <v>5</v>
      </c>
      <c r="K20" s="39" t="s">
        <v>38</v>
      </c>
      <c r="L20" s="39" t="s">
        <v>296</v>
      </c>
    </row>
    <row r="21" spans="1:49" ht="15.75" customHeight="1" x14ac:dyDescent="0.25">
      <c r="B21" s="132" t="s">
        <v>30</v>
      </c>
      <c r="C21" s="133"/>
      <c r="D21" s="133"/>
      <c r="E21" s="133"/>
      <c r="F21" s="134"/>
      <c r="G21" s="77">
        <v>0</v>
      </c>
      <c r="H21" s="24">
        <v>0</v>
      </c>
      <c r="I21" s="24">
        <v>0</v>
      </c>
      <c r="J21" s="24">
        <v>0</v>
      </c>
      <c r="K21" s="24" t="e">
        <f>J21/G21/100</f>
        <v>#DIV/0!</v>
      </c>
      <c r="L21" s="24" t="e">
        <f>J21/H21*100</f>
        <v>#DIV/0!</v>
      </c>
    </row>
    <row r="22" spans="1:49" ht="14.45" customHeight="1" x14ac:dyDescent="0.25">
      <c r="B22" s="132" t="s">
        <v>31</v>
      </c>
      <c r="C22" s="133"/>
      <c r="D22" s="133"/>
      <c r="E22" s="133"/>
      <c r="F22" s="134"/>
      <c r="G22" s="78">
        <v>0</v>
      </c>
      <c r="H22" s="24">
        <v>0</v>
      </c>
      <c r="I22" s="24">
        <v>0</v>
      </c>
      <c r="J22" s="79"/>
      <c r="K22" s="24" t="e">
        <f t="shared" ref="K22:K27" si="5">J22/G22/100</f>
        <v>#DIV/0!</v>
      </c>
      <c r="L22" s="24" t="e">
        <f t="shared" ref="L22:L27" si="6">J22/H22*100</f>
        <v>#DIV/0!</v>
      </c>
    </row>
    <row r="23" spans="1:49" ht="15" customHeight="1" x14ac:dyDescent="0.25">
      <c r="B23" s="164" t="s">
        <v>52</v>
      </c>
      <c r="C23" s="165"/>
      <c r="D23" s="165"/>
      <c r="E23" s="165"/>
      <c r="F23" s="166"/>
      <c r="G23" s="127">
        <f>G21+G22</f>
        <v>0</v>
      </c>
      <c r="H23" s="127">
        <f t="shared" ref="H23:I23" si="7">H21+H22</f>
        <v>0</v>
      </c>
      <c r="I23" s="127">
        <f t="shared" si="7"/>
        <v>0</v>
      </c>
      <c r="J23" s="128"/>
      <c r="K23" s="24" t="e">
        <f t="shared" si="5"/>
        <v>#DIV/0!</v>
      </c>
      <c r="L23" s="24" t="e">
        <f t="shared" si="6"/>
        <v>#DIV/0!</v>
      </c>
    </row>
    <row r="24" spans="1:49" s="44" customFormat="1" ht="15" customHeight="1" x14ac:dyDescent="0.25">
      <c r="A24"/>
      <c r="B24" s="132" t="s">
        <v>18</v>
      </c>
      <c r="C24" s="133"/>
      <c r="D24" s="133"/>
      <c r="E24" s="133"/>
      <c r="F24" s="134"/>
      <c r="G24" s="81">
        <v>854068.96</v>
      </c>
      <c r="H24" s="79">
        <v>676291</v>
      </c>
      <c r="I24" s="79">
        <v>579484</v>
      </c>
      <c r="J24" s="79">
        <v>845662.96</v>
      </c>
      <c r="K24" s="24">
        <f t="shared" si="5"/>
        <v>9.9015770342479135E-3</v>
      </c>
      <c r="L24" s="24">
        <f t="shared" si="6"/>
        <v>125.04424278897692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44" customFormat="1" ht="15" customHeight="1" x14ac:dyDescent="0.25">
      <c r="A25"/>
      <c r="B25" s="132" t="s">
        <v>60</v>
      </c>
      <c r="C25" s="133"/>
      <c r="D25" s="133"/>
      <c r="E25" s="133"/>
      <c r="F25" s="134"/>
      <c r="G25" s="81">
        <v>-845662.96</v>
      </c>
      <c r="H25" s="79">
        <v>-667157</v>
      </c>
      <c r="I25" s="79">
        <v>-557436</v>
      </c>
      <c r="J25" s="79">
        <v>-850752.78</v>
      </c>
      <c r="K25" s="24">
        <f t="shared" si="5"/>
        <v>1.0060187335153004E-2</v>
      </c>
      <c r="L25" s="24">
        <f t="shared" si="6"/>
        <v>127.51912668232515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55" customFormat="1" ht="14.45" customHeight="1" x14ac:dyDescent="0.25">
      <c r="A26" s="54"/>
      <c r="B26" s="164" t="s">
        <v>62</v>
      </c>
      <c r="C26" s="165"/>
      <c r="D26" s="165"/>
      <c r="E26" s="165"/>
      <c r="F26" s="166"/>
      <c r="G26" s="82">
        <f>G24+G25</f>
        <v>8406</v>
      </c>
      <c r="H26" s="83">
        <f>H24+H25</f>
        <v>9134</v>
      </c>
      <c r="I26" s="83">
        <f>I24+I25</f>
        <v>22048</v>
      </c>
      <c r="J26" s="83">
        <f>J24+J25</f>
        <v>-5089.8200000000652</v>
      </c>
      <c r="K26" s="24">
        <f t="shared" si="5"/>
        <v>-6.0549845348561327E-3</v>
      </c>
      <c r="L26" s="24">
        <f t="shared" si="6"/>
        <v>-55.723888767243977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</row>
    <row r="27" spans="1:49" ht="15.6" customHeight="1" x14ac:dyDescent="0.25">
      <c r="B27" s="152" t="s">
        <v>63</v>
      </c>
      <c r="C27" s="153"/>
      <c r="D27" s="153"/>
      <c r="E27" s="153"/>
      <c r="F27" s="154"/>
      <c r="G27" s="84">
        <f>G16+G26</f>
        <v>4.6566128730773926E-10</v>
      </c>
      <c r="H27" s="84">
        <f t="shared" ref="H27:I27" si="8">H16+H26</f>
        <v>0</v>
      </c>
      <c r="I27" s="84">
        <f t="shared" si="8"/>
        <v>0</v>
      </c>
      <c r="J27" s="80">
        <f>J16+J26-J23</f>
        <v>-2.3283064365386963E-10</v>
      </c>
      <c r="K27" s="24">
        <f t="shared" si="5"/>
        <v>-5.0000000000000001E-3</v>
      </c>
      <c r="L27" s="24" t="e">
        <f t="shared" si="6"/>
        <v>#DIV/0!</v>
      </c>
    </row>
    <row r="29" spans="1:49" x14ac:dyDescent="0.25"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42"/>
    </row>
    <row r="30" spans="1:49" ht="14.45" customHeight="1" x14ac:dyDescent="0.25">
      <c r="B30" s="100" t="s">
        <v>315</v>
      </c>
      <c r="C30" s="100" t="s">
        <v>314</v>
      </c>
      <c r="D30" s="100"/>
      <c r="E30" s="100"/>
      <c r="F30" s="100"/>
      <c r="G30" s="100"/>
      <c r="H30" s="100"/>
      <c r="I30" s="100"/>
      <c r="J30" s="100"/>
      <c r="K30" s="100" t="s">
        <v>279</v>
      </c>
      <c r="L30" s="100"/>
    </row>
    <row r="31" spans="1:49" ht="15" customHeight="1" x14ac:dyDescent="0.25">
      <c r="B31" s="100"/>
      <c r="C31" s="100"/>
      <c r="D31" s="100"/>
      <c r="E31" s="100"/>
      <c r="F31" s="100"/>
      <c r="G31" s="100"/>
      <c r="H31" s="100"/>
      <c r="I31" s="100"/>
      <c r="J31" s="100"/>
      <c r="K31" s="145" t="s">
        <v>280</v>
      </c>
      <c r="L31" s="145"/>
    </row>
    <row r="32" spans="1:49" ht="15" customHeight="1" x14ac:dyDescent="0.25"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</row>
    <row r="33" spans="2:12" ht="36.75" customHeight="1" x14ac:dyDescent="0.25"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</row>
    <row r="34" spans="2:12" ht="15" customHeight="1" x14ac:dyDescent="0.25"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</row>
    <row r="35" spans="2:12" x14ac:dyDescent="0.25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</row>
  </sheetData>
  <mergeCells count="24">
    <mergeCell ref="B32:L33"/>
    <mergeCell ref="B12:F12"/>
    <mergeCell ref="B22:F22"/>
    <mergeCell ref="B10:F10"/>
    <mergeCell ref="B11:F11"/>
    <mergeCell ref="B27:F27"/>
    <mergeCell ref="B14:F14"/>
    <mergeCell ref="B16:F16"/>
    <mergeCell ref="B13:F13"/>
    <mergeCell ref="B26:F26"/>
    <mergeCell ref="B23:F23"/>
    <mergeCell ref="K31:L31"/>
    <mergeCell ref="B18:F18"/>
    <mergeCell ref="B24:F24"/>
    <mergeCell ref="B25:F25"/>
    <mergeCell ref="B19:F19"/>
    <mergeCell ref="B20:F20"/>
    <mergeCell ref="B21:F21"/>
    <mergeCell ref="A2:J2"/>
    <mergeCell ref="B5:L5"/>
    <mergeCell ref="B3:L3"/>
    <mergeCell ref="B8:F8"/>
    <mergeCell ref="B9:F9"/>
    <mergeCell ref="B7:F7"/>
  </mergeCells>
  <pageMargins left="0.7" right="0.7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117"/>
  <sheetViews>
    <sheetView topLeftCell="A6" zoomScale="90" zoomScaleNormal="90" workbookViewId="0">
      <selection activeCell="J9" sqref="J9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10" width="25.28515625" customWidth="1"/>
    <col min="11" max="12" width="15.7109375" customWidth="1"/>
    <col min="16" max="16" width="12.5703125" bestFit="1" customWidth="1"/>
  </cols>
  <sheetData>
    <row r="1" spans="2:12" ht="45" customHeight="1" x14ac:dyDescent="0.25">
      <c r="B1" s="3"/>
      <c r="C1" s="167" t="s">
        <v>235</v>
      </c>
      <c r="D1" s="167"/>
      <c r="E1" s="167"/>
      <c r="F1" s="3"/>
      <c r="G1" s="3"/>
      <c r="H1" s="3"/>
      <c r="I1" s="3"/>
      <c r="J1" s="3"/>
      <c r="K1" s="3"/>
      <c r="L1" s="19"/>
    </row>
    <row r="2" spans="2:12" ht="15.75" customHeight="1" x14ac:dyDescent="0.25">
      <c r="B2" s="137" t="s">
        <v>12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2:12" ht="18" x14ac:dyDescent="0.25">
      <c r="B3" s="3"/>
      <c r="C3" s="3"/>
      <c r="D3" s="3"/>
      <c r="E3" s="19"/>
      <c r="F3" s="3"/>
      <c r="G3" s="3"/>
      <c r="H3" s="3"/>
      <c r="I3" s="3"/>
      <c r="J3" s="4"/>
      <c r="K3" s="4"/>
      <c r="L3" s="4"/>
    </row>
    <row r="4" spans="2:12" ht="15.75" customHeight="1" x14ac:dyDescent="0.25">
      <c r="B4" s="137" t="s">
        <v>56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</row>
    <row r="5" spans="2:12" ht="18" x14ac:dyDescent="0.25">
      <c r="B5" s="3"/>
      <c r="C5" s="3"/>
      <c r="D5" s="3"/>
      <c r="E5" s="19"/>
      <c r="F5" s="3"/>
      <c r="G5" s="3"/>
      <c r="H5" s="3"/>
      <c r="I5" s="3"/>
      <c r="J5" s="4"/>
      <c r="K5" s="4"/>
      <c r="L5" s="4"/>
    </row>
    <row r="6" spans="2:12" ht="15.75" customHeight="1" x14ac:dyDescent="0.25">
      <c r="B6" s="137" t="s">
        <v>40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</row>
    <row r="7" spans="2:12" ht="18" x14ac:dyDescent="0.25">
      <c r="B7" s="3"/>
      <c r="C7" s="3"/>
      <c r="D7" s="3"/>
      <c r="E7" s="19"/>
      <c r="F7" s="3"/>
      <c r="G7" s="3"/>
      <c r="H7" s="3"/>
      <c r="I7" s="3"/>
      <c r="J7" s="4"/>
      <c r="K7" s="4"/>
      <c r="L7" s="4"/>
    </row>
    <row r="8" spans="2:12" ht="45" customHeight="1" x14ac:dyDescent="0.25">
      <c r="B8" s="171" t="s">
        <v>8</v>
      </c>
      <c r="C8" s="172"/>
      <c r="D8" s="172"/>
      <c r="E8" s="172"/>
      <c r="F8" s="173"/>
      <c r="G8" s="43" t="s">
        <v>281</v>
      </c>
      <c r="H8" s="43" t="s">
        <v>278</v>
      </c>
      <c r="I8" s="43" t="s">
        <v>50</v>
      </c>
      <c r="J8" s="43" t="s">
        <v>298</v>
      </c>
      <c r="K8" s="43" t="s">
        <v>25</v>
      </c>
      <c r="L8" s="43" t="s">
        <v>51</v>
      </c>
    </row>
    <row r="9" spans="2:12" x14ac:dyDescent="0.25">
      <c r="B9" s="168">
        <v>1</v>
      </c>
      <c r="C9" s="169"/>
      <c r="D9" s="169"/>
      <c r="E9" s="169"/>
      <c r="F9" s="170"/>
      <c r="G9" s="45">
        <v>2</v>
      </c>
      <c r="H9" s="45">
        <v>3</v>
      </c>
      <c r="I9" s="45">
        <v>4</v>
      </c>
      <c r="J9" s="45">
        <v>5</v>
      </c>
      <c r="K9" s="45" t="s">
        <v>38</v>
      </c>
      <c r="L9" s="45" t="s">
        <v>296</v>
      </c>
    </row>
    <row r="10" spans="2:12" x14ac:dyDescent="0.25">
      <c r="B10" s="10"/>
      <c r="C10" s="15"/>
      <c r="D10" s="15"/>
      <c r="E10" s="15"/>
      <c r="F10" s="15" t="s">
        <v>49</v>
      </c>
      <c r="G10" s="60">
        <f>G11+G36</f>
        <v>3349461.67</v>
      </c>
      <c r="H10" s="60">
        <f>H11+H36</f>
        <v>3657458</v>
      </c>
      <c r="I10" s="60">
        <f>I11+I36</f>
        <v>3783184</v>
      </c>
      <c r="J10" s="60">
        <f>J11+J36</f>
        <v>3651386.2600000002</v>
      </c>
      <c r="K10" s="59">
        <f>J10/G10*100</f>
        <v>109.01412285753969</v>
      </c>
      <c r="L10" s="59">
        <f>J10/H10*100</f>
        <v>99.833990164753786</v>
      </c>
    </row>
    <row r="11" spans="2:12" x14ac:dyDescent="0.25">
      <c r="B11" s="10">
        <v>6</v>
      </c>
      <c r="C11" s="15"/>
      <c r="D11" s="15"/>
      <c r="E11" s="15"/>
      <c r="F11" s="15" t="s">
        <v>3</v>
      </c>
      <c r="G11" s="64">
        <f>G12+G24+G27+G33</f>
        <v>3349461.67</v>
      </c>
      <c r="H11" s="64">
        <f>H12+H24+H27+H33+H20</f>
        <v>3657300</v>
      </c>
      <c r="I11" s="64">
        <f>I12+I24+I27+I33</f>
        <v>3783184</v>
      </c>
      <c r="J11" s="64">
        <f>J12+J24+J27+J33+J20</f>
        <v>3651227.8600000003</v>
      </c>
      <c r="K11" s="59">
        <f t="shared" ref="K11:K40" si="0">J11/G11*100</f>
        <v>109.0093937393826</v>
      </c>
      <c r="L11" s="59">
        <f t="shared" ref="L11:L40" si="1">J11/H11*100</f>
        <v>99.833972055888225</v>
      </c>
    </row>
    <row r="12" spans="2:12" ht="25.5" x14ac:dyDescent="0.25">
      <c r="B12" s="10"/>
      <c r="C12" s="15">
        <v>63</v>
      </c>
      <c r="D12" s="15"/>
      <c r="E12" s="15"/>
      <c r="F12" s="15" t="s">
        <v>16</v>
      </c>
      <c r="G12" s="60">
        <f>G13+G15+G17+G20</f>
        <v>350729.8</v>
      </c>
      <c r="H12" s="60">
        <f t="shared" ref="H12:I12" si="2">H13+H15+H17</f>
        <v>357525</v>
      </c>
      <c r="I12" s="60">
        <f t="shared" si="2"/>
        <v>274372</v>
      </c>
      <c r="J12" s="60">
        <f>J13+J15+J17</f>
        <v>364688.75</v>
      </c>
      <c r="K12" s="59">
        <f t="shared" si="0"/>
        <v>103.97997261709726</v>
      </c>
      <c r="L12" s="59">
        <f t="shared" si="1"/>
        <v>102.00370603454303</v>
      </c>
    </row>
    <row r="13" spans="2:12" x14ac:dyDescent="0.25">
      <c r="B13" s="11"/>
      <c r="C13" s="11"/>
      <c r="D13" s="11">
        <v>632</v>
      </c>
      <c r="E13" s="11"/>
      <c r="F13" s="11" t="s">
        <v>85</v>
      </c>
      <c r="G13" s="60">
        <f>G14</f>
        <v>26009.8</v>
      </c>
      <c r="H13" s="60">
        <f t="shared" ref="H13:J13" si="3">H14</f>
        <v>34453</v>
      </c>
      <c r="I13" s="60">
        <f t="shared" si="3"/>
        <v>19409</v>
      </c>
      <c r="J13" s="60">
        <f t="shared" si="3"/>
        <v>34453.269999999997</v>
      </c>
      <c r="K13" s="59">
        <f t="shared" si="0"/>
        <v>132.46264869395381</v>
      </c>
      <c r="L13" s="59">
        <f t="shared" si="1"/>
        <v>100.00078367631264</v>
      </c>
    </row>
    <row r="14" spans="2:12" x14ac:dyDescent="0.25">
      <c r="B14" s="11"/>
      <c r="C14" s="11"/>
      <c r="D14" s="11"/>
      <c r="E14" s="11">
        <v>6323</v>
      </c>
      <c r="F14" s="11" t="s">
        <v>86</v>
      </c>
      <c r="G14" s="60">
        <v>26009.8</v>
      </c>
      <c r="H14" s="60">
        <f>'Rashodi prema izvorima finan'!D24</f>
        <v>34453</v>
      </c>
      <c r="I14" s="60">
        <f>'Rashodi prema izvorima finan'!E24</f>
        <v>19409</v>
      </c>
      <c r="J14" s="60">
        <f>'Rashodi prema izvorima finan'!F24</f>
        <v>34453.269999999997</v>
      </c>
      <c r="K14" s="59">
        <f t="shared" si="0"/>
        <v>132.46264869395381</v>
      </c>
      <c r="L14" s="59">
        <f t="shared" si="1"/>
        <v>100.00078367631264</v>
      </c>
    </row>
    <row r="15" spans="2:12" x14ac:dyDescent="0.25">
      <c r="B15" s="11"/>
      <c r="C15" s="11"/>
      <c r="D15" s="11">
        <v>636</v>
      </c>
      <c r="E15" s="11"/>
      <c r="F15" s="11" t="s">
        <v>87</v>
      </c>
      <c r="G15" s="60">
        <f>G16</f>
        <v>159.27000000000001</v>
      </c>
      <c r="H15" s="60">
        <f t="shared" ref="H15:J15" si="4">H16</f>
        <v>340</v>
      </c>
      <c r="I15" s="60">
        <f t="shared" si="4"/>
        <v>0</v>
      </c>
      <c r="J15" s="60">
        <f t="shared" si="4"/>
        <v>340</v>
      </c>
      <c r="K15" s="59">
        <f t="shared" si="0"/>
        <v>213.4739750109876</v>
      </c>
      <c r="L15" s="59">
        <f t="shared" si="1"/>
        <v>100</v>
      </c>
    </row>
    <row r="16" spans="2:12" x14ac:dyDescent="0.25">
      <c r="B16" s="11"/>
      <c r="C16" s="11"/>
      <c r="D16" s="11"/>
      <c r="E16" s="11">
        <v>6361</v>
      </c>
      <c r="F16" s="11" t="s">
        <v>77</v>
      </c>
      <c r="G16" s="60">
        <f>'Rashodi prema izvorima finan'!C26</f>
        <v>159.27000000000001</v>
      </c>
      <c r="H16" s="60">
        <f>'Rashodi prema izvorima finan'!D26</f>
        <v>340</v>
      </c>
      <c r="I16" s="62">
        <v>0</v>
      </c>
      <c r="J16" s="65">
        <f>'Rashodi prema izvorima finan'!F26</f>
        <v>340</v>
      </c>
      <c r="K16" s="59">
        <f t="shared" si="0"/>
        <v>213.4739750109876</v>
      </c>
      <c r="L16" s="59">
        <f t="shared" si="1"/>
        <v>100</v>
      </c>
    </row>
    <row r="17" spans="2:12" x14ac:dyDescent="0.25">
      <c r="B17" s="11"/>
      <c r="C17" s="11"/>
      <c r="D17" s="11">
        <v>639</v>
      </c>
      <c r="E17" s="11"/>
      <c r="F17" s="11" t="s">
        <v>88</v>
      </c>
      <c r="G17" s="60">
        <f>G18+G19</f>
        <v>324509.19999999995</v>
      </c>
      <c r="H17" s="60">
        <f t="shared" ref="H17:J17" si="5">H18+H19</f>
        <v>322732</v>
      </c>
      <c r="I17" s="60">
        <f t="shared" si="5"/>
        <v>254963</v>
      </c>
      <c r="J17" s="60">
        <f t="shared" si="5"/>
        <v>329895.48</v>
      </c>
      <c r="K17" s="59">
        <f t="shared" si="0"/>
        <v>101.65982351193743</v>
      </c>
      <c r="L17" s="59">
        <f t="shared" si="1"/>
        <v>102.21963734615717</v>
      </c>
    </row>
    <row r="18" spans="2:12" x14ac:dyDescent="0.25">
      <c r="B18" s="11"/>
      <c r="C18" s="11"/>
      <c r="D18" s="11"/>
      <c r="E18" s="11">
        <v>6391</v>
      </c>
      <c r="F18" s="11" t="s">
        <v>89</v>
      </c>
      <c r="G18" s="60">
        <v>258380.3</v>
      </c>
      <c r="H18" s="60">
        <f>'Rashodi prema izvorima finan'!D27</f>
        <v>277586</v>
      </c>
      <c r="I18" s="60">
        <f>'Rashodi prema izvorima finan'!E27</f>
        <v>192014</v>
      </c>
      <c r="J18" s="60">
        <f>'Rashodi prema izvorima finan'!F27</f>
        <v>279796.46999999997</v>
      </c>
      <c r="K18" s="59">
        <f t="shared" si="0"/>
        <v>108.28862339737199</v>
      </c>
      <c r="L18" s="59">
        <f t="shared" si="1"/>
        <v>100.79631897862282</v>
      </c>
    </row>
    <row r="19" spans="2:12" x14ac:dyDescent="0.25">
      <c r="B19" s="11"/>
      <c r="C19" s="11"/>
      <c r="D19" s="12"/>
      <c r="E19" s="11">
        <v>6393</v>
      </c>
      <c r="F19" s="11" t="s">
        <v>90</v>
      </c>
      <c r="G19" s="60">
        <v>66128.899999999994</v>
      </c>
      <c r="H19" s="60">
        <f>'Rashodi prema izvorima finan'!D28</f>
        <v>45146</v>
      </c>
      <c r="I19" s="60">
        <f>'Rashodi prema izvorima finan'!E28</f>
        <v>62949</v>
      </c>
      <c r="J19" s="60">
        <f>'Rashodi prema izvorima finan'!F28</f>
        <v>50099.01</v>
      </c>
      <c r="K19" s="59">
        <f t="shared" si="0"/>
        <v>75.759630055845477</v>
      </c>
      <c r="L19" s="59">
        <f t="shared" si="1"/>
        <v>110.97109378460995</v>
      </c>
    </row>
    <row r="20" spans="2:12" x14ac:dyDescent="0.25">
      <c r="B20" s="11"/>
      <c r="C20" s="11">
        <v>64</v>
      </c>
      <c r="D20" s="12"/>
      <c r="E20" s="12"/>
      <c r="F20" s="11" t="s">
        <v>91</v>
      </c>
      <c r="G20" s="60">
        <f>G21</f>
        <v>51.53</v>
      </c>
      <c r="H20" s="60">
        <f t="shared" ref="H20:J20" si="6">H21</f>
        <v>124</v>
      </c>
      <c r="I20" s="60">
        <f t="shared" si="6"/>
        <v>0</v>
      </c>
      <c r="J20" s="60">
        <f t="shared" si="6"/>
        <v>165.48999999999998</v>
      </c>
      <c r="K20" s="59">
        <f t="shared" si="0"/>
        <v>321.15272656704826</v>
      </c>
      <c r="L20" s="59">
        <f t="shared" si="1"/>
        <v>133.45967741935482</v>
      </c>
    </row>
    <row r="21" spans="2:12" x14ac:dyDescent="0.25">
      <c r="B21" s="11"/>
      <c r="C21" s="11"/>
      <c r="D21" s="12">
        <v>641</v>
      </c>
      <c r="E21" s="12"/>
      <c r="F21" s="11" t="s">
        <v>92</v>
      </c>
      <c r="G21" s="60">
        <f>G22+G23</f>
        <v>51.53</v>
      </c>
      <c r="H21" s="60">
        <f t="shared" ref="H21:J21" si="7">H22+H23</f>
        <v>124</v>
      </c>
      <c r="I21" s="60">
        <f t="shared" si="7"/>
        <v>0</v>
      </c>
      <c r="J21" s="60">
        <f t="shared" si="7"/>
        <v>165.48999999999998</v>
      </c>
      <c r="K21" s="59">
        <f t="shared" si="0"/>
        <v>321.15272656704826</v>
      </c>
      <c r="L21" s="59">
        <f t="shared" si="1"/>
        <v>133.45967741935482</v>
      </c>
    </row>
    <row r="22" spans="2:12" x14ac:dyDescent="0.25">
      <c r="B22" s="11"/>
      <c r="C22" s="11"/>
      <c r="D22" s="12"/>
      <c r="E22" s="11">
        <v>6413</v>
      </c>
      <c r="F22" s="21" t="s">
        <v>93</v>
      </c>
      <c r="G22" s="60">
        <v>18.27</v>
      </c>
      <c r="H22" s="60">
        <f>'Rashodi prema izvorima finan'!D13+'Rashodi prema izvorima finan'!D19</f>
        <v>0</v>
      </c>
      <c r="I22" s="60">
        <f>'Rashodi prema izvorima finan'!E13+'Rashodi prema izvorima finan'!E19</f>
        <v>0</v>
      </c>
      <c r="J22" s="60">
        <f>'Rashodi prema izvorima finan'!F13+'Rashodi prema izvorima finan'!F19</f>
        <v>7.67</v>
      </c>
      <c r="K22" s="59">
        <f t="shared" si="0"/>
        <v>41.981390257252329</v>
      </c>
      <c r="L22" s="59" t="e">
        <f t="shared" si="1"/>
        <v>#DIV/0!</v>
      </c>
    </row>
    <row r="23" spans="2:12" ht="25.5" x14ac:dyDescent="0.25">
      <c r="B23" s="11"/>
      <c r="C23" s="11"/>
      <c r="D23" s="12"/>
      <c r="E23" s="11">
        <v>6415</v>
      </c>
      <c r="F23" s="21" t="s">
        <v>274</v>
      </c>
      <c r="G23" s="60">
        <f>'Rashodi prema izvorima finan'!C14+'Rashodi prema izvorima finan'!C20</f>
        <v>33.26</v>
      </c>
      <c r="H23" s="60">
        <f>'Rashodi prema izvorima finan'!D14+'Rashodi prema izvorima finan'!D20</f>
        <v>124</v>
      </c>
      <c r="I23" s="60">
        <f>'Rashodi prema izvorima finan'!E14+'Rashodi prema izvorima finan'!E20</f>
        <v>0</v>
      </c>
      <c r="J23" s="60">
        <f>'Rashodi prema izvorima finan'!F14+'Rashodi prema izvorima finan'!F20</f>
        <v>157.82</v>
      </c>
      <c r="K23" s="59">
        <f t="shared" si="0"/>
        <v>474.50390859891758</v>
      </c>
      <c r="L23" s="59">
        <f t="shared" si="1"/>
        <v>127.27419354838709</v>
      </c>
    </row>
    <row r="24" spans="2:12" ht="25.5" x14ac:dyDescent="0.25">
      <c r="B24" s="11"/>
      <c r="C24" s="11">
        <v>65</v>
      </c>
      <c r="D24" s="12"/>
      <c r="E24" s="11"/>
      <c r="F24" s="21" t="s">
        <v>236</v>
      </c>
      <c r="G24" s="60">
        <f>G25</f>
        <v>395121.06</v>
      </c>
      <c r="H24" s="60">
        <f t="shared" ref="H24:J25" si="8">H25</f>
        <v>383275</v>
      </c>
      <c r="I24" s="60">
        <f t="shared" si="8"/>
        <v>409578</v>
      </c>
      <c r="J24" s="60">
        <f t="shared" si="8"/>
        <v>378498.23</v>
      </c>
      <c r="K24" s="59">
        <f t="shared" si="0"/>
        <v>95.792977979963908</v>
      </c>
      <c r="L24" s="59">
        <f t="shared" si="1"/>
        <v>98.753696432065738</v>
      </c>
    </row>
    <row r="25" spans="2:12" x14ac:dyDescent="0.25">
      <c r="B25" s="11"/>
      <c r="C25" s="11"/>
      <c r="D25" s="12">
        <v>652</v>
      </c>
      <c r="E25" s="11"/>
      <c r="F25" s="21" t="s">
        <v>94</v>
      </c>
      <c r="G25" s="60">
        <f>G26</f>
        <v>395121.06</v>
      </c>
      <c r="H25" s="60">
        <f t="shared" si="8"/>
        <v>383275</v>
      </c>
      <c r="I25" s="60">
        <f t="shared" si="8"/>
        <v>409578</v>
      </c>
      <c r="J25" s="60">
        <f t="shared" si="8"/>
        <v>378498.23</v>
      </c>
      <c r="K25" s="59">
        <f t="shared" si="0"/>
        <v>95.792977979963908</v>
      </c>
      <c r="L25" s="59">
        <f t="shared" si="1"/>
        <v>98.753696432065738</v>
      </c>
    </row>
    <row r="26" spans="2:12" x14ac:dyDescent="0.25">
      <c r="B26" s="11"/>
      <c r="C26" s="11"/>
      <c r="D26" s="12"/>
      <c r="E26" s="11">
        <v>6526</v>
      </c>
      <c r="F26" s="21" t="s">
        <v>95</v>
      </c>
      <c r="G26" s="60">
        <v>395121.06</v>
      </c>
      <c r="H26" s="60">
        <f>'Rashodi prema izvorima finan'!D21</f>
        <v>383275</v>
      </c>
      <c r="I26" s="60">
        <f>'Rashodi prema izvorima finan'!E21</f>
        <v>409578</v>
      </c>
      <c r="J26" s="60">
        <f>'Rashodi prema izvorima finan'!F21</f>
        <v>378498.23</v>
      </c>
      <c r="K26" s="59">
        <f t="shared" si="0"/>
        <v>95.792977979963908</v>
      </c>
      <c r="L26" s="59">
        <f t="shared" si="1"/>
        <v>98.753696432065738</v>
      </c>
    </row>
    <row r="27" spans="2:12" ht="38.25" x14ac:dyDescent="0.25">
      <c r="B27" s="11"/>
      <c r="C27" s="11">
        <v>66</v>
      </c>
      <c r="D27" s="12"/>
      <c r="E27" s="12"/>
      <c r="F27" s="15" t="s">
        <v>267</v>
      </c>
      <c r="G27" s="60">
        <f>G28+G31</f>
        <v>281117.88</v>
      </c>
      <c r="H27" s="60">
        <f t="shared" ref="H27:J27" si="9">H28+H31</f>
        <v>227885</v>
      </c>
      <c r="I27" s="60">
        <f t="shared" si="9"/>
        <v>335283</v>
      </c>
      <c r="J27" s="60">
        <f t="shared" si="9"/>
        <v>229231.82</v>
      </c>
      <c r="K27" s="59">
        <f t="shared" si="0"/>
        <v>81.542952728584893</v>
      </c>
      <c r="L27" s="59">
        <f t="shared" si="1"/>
        <v>100.59100862277026</v>
      </c>
    </row>
    <row r="28" spans="2:12" ht="25.5" x14ac:dyDescent="0.25">
      <c r="B28" s="11"/>
      <c r="C28" s="11"/>
      <c r="D28" s="12">
        <v>661</v>
      </c>
      <c r="E28" s="12"/>
      <c r="F28" s="15" t="s">
        <v>32</v>
      </c>
      <c r="G28" s="60">
        <f>G29+G30</f>
        <v>211466.93</v>
      </c>
      <c r="H28" s="60">
        <f t="shared" ref="H28:J28" si="10">H29+H30</f>
        <v>172562</v>
      </c>
      <c r="I28" s="60">
        <f t="shared" si="10"/>
        <v>266000</v>
      </c>
      <c r="J28" s="60">
        <f t="shared" si="10"/>
        <v>173908.62</v>
      </c>
      <c r="K28" s="59">
        <f t="shared" si="0"/>
        <v>82.239156732449842</v>
      </c>
      <c r="L28" s="59">
        <f t="shared" si="1"/>
        <v>100.78036879498381</v>
      </c>
    </row>
    <row r="29" spans="2:12" x14ac:dyDescent="0.25">
      <c r="B29" s="11"/>
      <c r="C29" s="11"/>
      <c r="D29" s="12"/>
      <c r="E29" s="11">
        <v>6614</v>
      </c>
      <c r="F29" s="15" t="s">
        <v>33</v>
      </c>
      <c r="G29" s="60"/>
      <c r="H29" s="60"/>
      <c r="I29" s="60"/>
      <c r="J29" s="65"/>
      <c r="K29" s="59" t="e">
        <f t="shared" si="0"/>
        <v>#DIV/0!</v>
      </c>
      <c r="L29" s="59" t="e">
        <f t="shared" si="1"/>
        <v>#DIV/0!</v>
      </c>
    </row>
    <row r="30" spans="2:12" x14ac:dyDescent="0.25">
      <c r="B30" s="11"/>
      <c r="C30" s="11"/>
      <c r="D30" s="12"/>
      <c r="E30" s="11">
        <v>6615</v>
      </c>
      <c r="F30" s="15" t="s">
        <v>96</v>
      </c>
      <c r="G30" s="60">
        <v>211466.93</v>
      </c>
      <c r="H30" s="60">
        <f>'Rashodi prema izvorima finan'!D16</f>
        <v>172562</v>
      </c>
      <c r="I30" s="60">
        <f>'Rashodi prema izvorima finan'!E16</f>
        <v>266000</v>
      </c>
      <c r="J30" s="60">
        <f>'Rashodi prema izvorima finan'!F16</f>
        <v>173908.62</v>
      </c>
      <c r="K30" s="59">
        <f t="shared" si="0"/>
        <v>82.239156732449842</v>
      </c>
      <c r="L30" s="59">
        <f t="shared" si="1"/>
        <v>100.78036879498381</v>
      </c>
    </row>
    <row r="31" spans="2:12" ht="38.25" x14ac:dyDescent="0.25">
      <c r="B31" s="11"/>
      <c r="C31" s="11"/>
      <c r="D31" s="12">
        <v>663</v>
      </c>
      <c r="E31" s="12"/>
      <c r="F31" s="15" t="s">
        <v>265</v>
      </c>
      <c r="G31" s="60">
        <f>G32</f>
        <v>69650.95</v>
      </c>
      <c r="H31" s="60">
        <f t="shared" ref="H31:J31" si="11">H32</f>
        <v>55323</v>
      </c>
      <c r="I31" s="60">
        <f t="shared" si="11"/>
        <v>69283</v>
      </c>
      <c r="J31" s="60">
        <f t="shared" si="11"/>
        <v>55323.199999999997</v>
      </c>
      <c r="K31" s="59">
        <f t="shared" si="0"/>
        <v>79.429210944000047</v>
      </c>
      <c r="L31" s="59">
        <f t="shared" si="1"/>
        <v>100.00036151329465</v>
      </c>
    </row>
    <row r="32" spans="2:12" x14ac:dyDescent="0.25">
      <c r="B32" s="11"/>
      <c r="C32" s="11"/>
      <c r="D32" s="12"/>
      <c r="E32" s="12">
        <v>6631</v>
      </c>
      <c r="F32" s="15" t="s">
        <v>97</v>
      </c>
      <c r="G32" s="60">
        <v>69650.95</v>
      </c>
      <c r="H32" s="60">
        <f>'Rashodi prema izvorima finan'!D31</f>
        <v>55323</v>
      </c>
      <c r="I32" s="60">
        <f>'Rashodi prema izvorima finan'!E31</f>
        <v>69283</v>
      </c>
      <c r="J32" s="60">
        <f>'Rashodi prema izvorima finan'!F31</f>
        <v>55323.199999999997</v>
      </c>
      <c r="K32" s="59">
        <f t="shared" si="0"/>
        <v>79.429210944000047</v>
      </c>
      <c r="L32" s="59">
        <f t="shared" si="1"/>
        <v>100.00036151329465</v>
      </c>
    </row>
    <row r="33" spans="2:12" ht="25.5" x14ac:dyDescent="0.25">
      <c r="B33" s="11"/>
      <c r="C33" s="11">
        <v>67</v>
      </c>
      <c r="D33" s="12"/>
      <c r="E33" s="12"/>
      <c r="F33" s="15" t="s">
        <v>268</v>
      </c>
      <c r="G33" s="60">
        <f>G34</f>
        <v>2322492.9300000002</v>
      </c>
      <c r="H33" s="60">
        <f t="shared" ref="H33:J33" si="12">H34</f>
        <v>2688491</v>
      </c>
      <c r="I33" s="60">
        <f t="shared" si="12"/>
        <v>2763951</v>
      </c>
      <c r="J33" s="60">
        <f t="shared" si="12"/>
        <v>2678643.5699999998</v>
      </c>
      <c r="K33" s="59">
        <f t="shared" si="0"/>
        <v>115.33484280617378</v>
      </c>
      <c r="L33" s="59">
        <f t="shared" si="1"/>
        <v>99.633719063965614</v>
      </c>
    </row>
    <row r="34" spans="2:12" ht="25.5" x14ac:dyDescent="0.25">
      <c r="B34" s="11"/>
      <c r="C34" s="11"/>
      <c r="D34" s="12">
        <v>671</v>
      </c>
      <c r="E34" s="12"/>
      <c r="F34" s="15" t="s">
        <v>98</v>
      </c>
      <c r="G34" s="60">
        <f>G35</f>
        <v>2322492.9300000002</v>
      </c>
      <c r="H34" s="60">
        <f t="shared" ref="H34:J34" si="13">H35</f>
        <v>2688491</v>
      </c>
      <c r="I34" s="60">
        <f t="shared" si="13"/>
        <v>2763951</v>
      </c>
      <c r="J34" s="60">
        <f t="shared" si="13"/>
        <v>2678643.5699999998</v>
      </c>
      <c r="K34" s="59">
        <f t="shared" si="0"/>
        <v>115.33484280617378</v>
      </c>
      <c r="L34" s="59">
        <f t="shared" si="1"/>
        <v>99.633719063965614</v>
      </c>
    </row>
    <row r="35" spans="2:12" ht="25.5" x14ac:dyDescent="0.25">
      <c r="B35" s="11"/>
      <c r="C35" s="11"/>
      <c r="D35" s="12"/>
      <c r="E35" s="11">
        <v>6711</v>
      </c>
      <c r="F35" s="15" t="s">
        <v>237</v>
      </c>
      <c r="G35" s="60">
        <v>2322492.9300000002</v>
      </c>
      <c r="H35" s="60">
        <f>'Rashodi prema izvorima finan'!D9</f>
        <v>2688491</v>
      </c>
      <c r="I35" s="60">
        <f>'Rashodi prema izvorima finan'!E9</f>
        <v>2763951</v>
      </c>
      <c r="J35" s="60">
        <f>'Rashodi prema izvorima finan'!F9</f>
        <v>2678643.5699999998</v>
      </c>
      <c r="K35" s="59">
        <f t="shared" si="0"/>
        <v>115.33484280617378</v>
      </c>
      <c r="L35" s="59">
        <f t="shared" si="1"/>
        <v>99.633719063965614</v>
      </c>
    </row>
    <row r="36" spans="2:12" x14ac:dyDescent="0.25">
      <c r="B36" s="22">
        <v>7</v>
      </c>
      <c r="C36" s="11"/>
      <c r="D36" s="12"/>
      <c r="E36" s="12"/>
      <c r="F36" s="15" t="s">
        <v>23</v>
      </c>
      <c r="G36" s="66">
        <f>G37</f>
        <v>0</v>
      </c>
      <c r="H36" s="66">
        <f t="shared" ref="H36:J36" si="14">H37</f>
        <v>158</v>
      </c>
      <c r="I36" s="66">
        <f t="shared" si="14"/>
        <v>0</v>
      </c>
      <c r="J36" s="66">
        <f t="shared" si="14"/>
        <v>158.4</v>
      </c>
      <c r="K36" s="59" t="e">
        <f t="shared" si="0"/>
        <v>#DIV/0!</v>
      </c>
      <c r="L36" s="59">
        <f t="shared" si="1"/>
        <v>100.25316455696202</v>
      </c>
    </row>
    <row r="37" spans="2:12" ht="30.75" customHeight="1" x14ac:dyDescent="0.25">
      <c r="B37" s="11"/>
      <c r="C37" s="11">
        <v>72</v>
      </c>
      <c r="D37" s="12"/>
      <c r="E37" s="12"/>
      <c r="F37" s="30" t="s">
        <v>24</v>
      </c>
      <c r="G37" s="60">
        <f>G38</f>
        <v>0</v>
      </c>
      <c r="H37" s="60">
        <f t="shared" ref="H37:J37" si="15">H38</f>
        <v>158</v>
      </c>
      <c r="I37" s="60">
        <f t="shared" si="15"/>
        <v>0</v>
      </c>
      <c r="J37" s="60">
        <f t="shared" si="15"/>
        <v>158.4</v>
      </c>
      <c r="K37" s="59" t="e">
        <f t="shared" si="0"/>
        <v>#DIV/0!</v>
      </c>
      <c r="L37" s="59">
        <f t="shared" si="1"/>
        <v>100.25316455696202</v>
      </c>
    </row>
    <row r="38" spans="2:12" x14ac:dyDescent="0.25">
      <c r="B38" s="11"/>
      <c r="C38" s="11"/>
      <c r="D38" s="11">
        <v>722</v>
      </c>
      <c r="E38" s="11"/>
      <c r="F38" s="30" t="s">
        <v>99</v>
      </c>
      <c r="G38" s="60">
        <f>G39</f>
        <v>0</v>
      </c>
      <c r="H38" s="60">
        <f t="shared" ref="H38:J38" si="16">H39</f>
        <v>158</v>
      </c>
      <c r="I38" s="60">
        <f t="shared" si="16"/>
        <v>0</v>
      </c>
      <c r="J38" s="60">
        <f t="shared" si="16"/>
        <v>158.4</v>
      </c>
      <c r="K38" s="59" t="e">
        <f t="shared" si="0"/>
        <v>#DIV/0!</v>
      </c>
      <c r="L38" s="59">
        <f t="shared" si="1"/>
        <v>100.25316455696202</v>
      </c>
    </row>
    <row r="39" spans="2:12" x14ac:dyDescent="0.25">
      <c r="B39" s="11"/>
      <c r="C39" s="11"/>
      <c r="D39" s="11"/>
      <c r="E39" s="11">
        <v>7221</v>
      </c>
      <c r="F39" s="30" t="s">
        <v>100</v>
      </c>
      <c r="G39" s="60">
        <v>0</v>
      </c>
      <c r="H39" s="60">
        <f>'Rashodi prema izvorima finan'!D34</f>
        <v>158</v>
      </c>
      <c r="I39" s="60">
        <v>0</v>
      </c>
      <c r="J39" s="65">
        <f>'Rashodi prema izvorima finan'!F34</f>
        <v>158.4</v>
      </c>
      <c r="K39" s="59" t="e">
        <f t="shared" si="0"/>
        <v>#DIV/0!</v>
      </c>
      <c r="L39" s="59">
        <f t="shared" si="1"/>
        <v>100.25316455696202</v>
      </c>
    </row>
    <row r="40" spans="2:12" x14ac:dyDescent="0.25">
      <c r="B40" s="11"/>
      <c r="C40" s="11"/>
      <c r="D40" s="11"/>
      <c r="E40" s="11"/>
      <c r="F40" s="30"/>
      <c r="G40" s="60"/>
      <c r="H40" s="60"/>
      <c r="I40" s="60"/>
      <c r="J40" s="63"/>
      <c r="K40" s="59" t="e">
        <f t="shared" si="0"/>
        <v>#DIV/0!</v>
      </c>
      <c r="L40" s="59" t="e">
        <f t="shared" si="1"/>
        <v>#DIV/0!</v>
      </c>
    </row>
    <row r="42" spans="2:12" ht="18" x14ac:dyDescent="0.25">
      <c r="B42" s="3"/>
      <c r="C42" s="3"/>
      <c r="D42" s="3"/>
      <c r="E42" s="19"/>
      <c r="F42" s="3"/>
      <c r="G42" s="3"/>
      <c r="H42" s="3"/>
      <c r="I42" s="3"/>
      <c r="J42" s="4"/>
      <c r="K42" s="4"/>
      <c r="L42" s="4"/>
    </row>
    <row r="43" spans="2:12" ht="36.75" customHeight="1" x14ac:dyDescent="0.25">
      <c r="B43" s="171" t="s">
        <v>8</v>
      </c>
      <c r="C43" s="172"/>
      <c r="D43" s="172"/>
      <c r="E43" s="172"/>
      <c r="F43" s="173"/>
      <c r="G43" s="43" t="s">
        <v>281</v>
      </c>
      <c r="H43" s="43" t="s">
        <v>53</v>
      </c>
      <c r="I43" s="43" t="s">
        <v>50</v>
      </c>
      <c r="J43" s="43" t="s">
        <v>298</v>
      </c>
      <c r="K43" s="43" t="s">
        <v>25</v>
      </c>
      <c r="L43" s="43" t="s">
        <v>51</v>
      </c>
    </row>
    <row r="44" spans="2:12" x14ac:dyDescent="0.25">
      <c r="B44" s="168">
        <v>1</v>
      </c>
      <c r="C44" s="169"/>
      <c r="D44" s="169"/>
      <c r="E44" s="169"/>
      <c r="F44" s="170"/>
      <c r="G44" s="45">
        <v>2</v>
      </c>
      <c r="H44" s="45">
        <v>3</v>
      </c>
      <c r="I44" s="45">
        <v>4</v>
      </c>
      <c r="J44" s="45">
        <v>5</v>
      </c>
      <c r="K44" s="45" t="s">
        <v>38</v>
      </c>
      <c r="L44" s="45" t="s">
        <v>296</v>
      </c>
    </row>
    <row r="45" spans="2:12" x14ac:dyDescent="0.25">
      <c r="B45" s="10"/>
      <c r="C45" s="10"/>
      <c r="D45" s="10"/>
      <c r="E45" s="10"/>
      <c r="F45" s="10" t="s">
        <v>48</v>
      </c>
      <c r="G45" s="60">
        <f>G46+G101</f>
        <v>3357867.6699999995</v>
      </c>
      <c r="H45" s="60">
        <f>H46+H101</f>
        <v>3666592</v>
      </c>
      <c r="I45" s="60">
        <f>I46+I101</f>
        <v>3805232</v>
      </c>
      <c r="J45" s="60">
        <f>J46+J101</f>
        <v>3646296.4400000004</v>
      </c>
      <c r="K45" s="69">
        <f>J45/G45*100</f>
        <v>108.58964075853534</v>
      </c>
      <c r="L45" s="69">
        <f>J45/H45*100</f>
        <v>99.446473455459468</v>
      </c>
    </row>
    <row r="46" spans="2:12" x14ac:dyDescent="0.25">
      <c r="B46" s="10">
        <v>3</v>
      </c>
      <c r="C46" s="10"/>
      <c r="D46" s="10"/>
      <c r="E46" s="10"/>
      <c r="F46" s="10" t="s">
        <v>4</v>
      </c>
      <c r="G46" s="60">
        <f>G47+G55+G87+G92+G95+G98</f>
        <v>3284159.8499999996</v>
      </c>
      <c r="H46" s="60">
        <f>H47+H55+H87+H92+H95+H98</f>
        <v>3583617</v>
      </c>
      <c r="I46" s="60">
        <f t="shared" ref="I46" si="17">I47+I55+I87+I92+I95</f>
        <v>3745165</v>
      </c>
      <c r="J46" s="60">
        <f>J47+J55+J87+J92+J95+J98</f>
        <v>3569504.1900000004</v>
      </c>
      <c r="K46" s="69">
        <f t="shared" ref="K46:K109" si="18">J46/G46*100</f>
        <v>108.68850339303675</v>
      </c>
      <c r="L46" s="69">
        <f t="shared" ref="L46:L109" si="19">J46/H46*100</f>
        <v>99.606185315004382</v>
      </c>
    </row>
    <row r="47" spans="2:12" x14ac:dyDescent="0.25">
      <c r="B47" s="10"/>
      <c r="C47" s="15">
        <v>31</v>
      </c>
      <c r="D47" s="15"/>
      <c r="E47" s="15"/>
      <c r="F47" s="15" t="s">
        <v>5</v>
      </c>
      <c r="G47" s="60">
        <f>G48+G50+G52</f>
        <v>2521907.98</v>
      </c>
      <c r="H47" s="60">
        <f t="shared" ref="H47:J47" si="20">H48+H50+H52</f>
        <v>2781425</v>
      </c>
      <c r="I47" s="60">
        <f t="shared" si="20"/>
        <v>2871983</v>
      </c>
      <c r="J47" s="60">
        <f t="shared" si="20"/>
        <v>2785283.27</v>
      </c>
      <c r="K47" s="69">
        <f t="shared" si="18"/>
        <v>110.44349326338228</v>
      </c>
      <c r="L47" s="69">
        <f t="shared" si="19"/>
        <v>100.13871558643501</v>
      </c>
    </row>
    <row r="48" spans="2:12" x14ac:dyDescent="0.25">
      <c r="B48" s="11"/>
      <c r="C48" s="11"/>
      <c r="D48" s="11">
        <v>311</v>
      </c>
      <c r="E48" s="11"/>
      <c r="F48" s="11" t="s">
        <v>34</v>
      </c>
      <c r="G48" s="60">
        <f>G49</f>
        <v>2091140.42</v>
      </c>
      <c r="H48" s="60">
        <f t="shared" ref="H48:J48" si="21">H49</f>
        <v>2310940</v>
      </c>
      <c r="I48" s="60">
        <f t="shared" si="21"/>
        <v>2439436</v>
      </c>
      <c r="J48" s="60">
        <f t="shared" si="21"/>
        <v>2307496.21</v>
      </c>
      <c r="K48" s="69">
        <f t="shared" si="18"/>
        <v>110.34630615575782</v>
      </c>
      <c r="L48" s="69">
        <f t="shared" si="19"/>
        <v>99.850978822470509</v>
      </c>
    </row>
    <row r="49" spans="2:16" x14ac:dyDescent="0.25">
      <c r="B49" s="11"/>
      <c r="C49" s="11"/>
      <c r="D49" s="11"/>
      <c r="E49" s="11">
        <v>3111</v>
      </c>
      <c r="F49" s="11" t="s">
        <v>35</v>
      </c>
      <c r="G49" s="60">
        <v>2091140.42</v>
      </c>
      <c r="H49" s="60">
        <f>'Rashodi prema izvorima finan'!D41+'Rashodi prema izvorima finan'!D97+'Rashodi prema izvorima finan'!D158+'Rashodi prema izvorima finan'!D226+'Rashodi prema izvorima finan'!D311+'Rashodi prema izvorima finan'!D258</f>
        <v>2310940</v>
      </c>
      <c r="I49" s="60">
        <f>'Rashodi prema izvorima finan'!E41+'Rashodi prema izvorima finan'!E97+'Rashodi prema izvorima finan'!E158+'Rashodi prema izvorima finan'!E226+'Rashodi prema izvorima finan'!E311+'Rashodi prema izvorima finan'!E258</f>
        <v>2439436</v>
      </c>
      <c r="J49" s="60">
        <f>'Rashodi prema izvorima finan'!F41+'Rashodi prema izvorima finan'!F97+'Rashodi prema izvorima finan'!F158+'Rashodi prema izvorima finan'!F226+'Rashodi prema izvorima finan'!F311+'Rashodi prema izvorima finan'!F258</f>
        <v>2307496.21</v>
      </c>
      <c r="K49" s="69">
        <f t="shared" si="18"/>
        <v>110.34630615575782</v>
      </c>
      <c r="L49" s="69">
        <f t="shared" si="19"/>
        <v>99.850978822470509</v>
      </c>
    </row>
    <row r="50" spans="2:16" x14ac:dyDescent="0.25">
      <c r="B50" s="11"/>
      <c r="C50" s="11"/>
      <c r="D50" s="11">
        <v>312</v>
      </c>
      <c r="E50" s="11"/>
      <c r="F50" s="11" t="s">
        <v>157</v>
      </c>
      <c r="G50" s="60">
        <f>G51</f>
        <v>92291.39</v>
      </c>
      <c r="H50" s="60">
        <f t="shared" ref="H50:J50" si="22">H51</f>
        <v>98052</v>
      </c>
      <c r="I50" s="60">
        <f t="shared" si="22"/>
        <v>78959</v>
      </c>
      <c r="J50" s="60">
        <f t="shared" si="22"/>
        <v>103671.79000000001</v>
      </c>
      <c r="K50" s="69">
        <f t="shared" si="18"/>
        <v>112.3309444142081</v>
      </c>
      <c r="L50" s="69">
        <f t="shared" si="19"/>
        <v>105.73143842042998</v>
      </c>
    </row>
    <row r="51" spans="2:16" x14ac:dyDescent="0.25">
      <c r="B51" s="11"/>
      <c r="C51" s="11"/>
      <c r="D51" s="11"/>
      <c r="E51" s="11">
        <v>3121</v>
      </c>
      <c r="F51" s="11" t="s">
        <v>157</v>
      </c>
      <c r="G51" s="60">
        <v>92291.39</v>
      </c>
      <c r="H51" s="60">
        <f>'Rashodi prema izvorima finan'!D43+'Rashodi prema izvorima finan'!D99+'Rashodi prema izvorima finan'!D160+'Rashodi prema izvorima finan'!D228+'Rashodi prema izvorima finan'!D260+'Rashodi prema izvorima finan'!D313</f>
        <v>98052</v>
      </c>
      <c r="I51" s="60">
        <f>'Rashodi prema izvorima finan'!E43+'Rashodi prema izvorima finan'!E99+'Rashodi prema izvorima finan'!E160+'Rashodi prema izvorima finan'!E228+'Rashodi prema izvorima finan'!E260+'Rashodi prema izvorima finan'!E313</f>
        <v>78959</v>
      </c>
      <c r="J51" s="60">
        <f>'Rashodi prema izvorima finan'!F43+'Rashodi prema izvorima finan'!F99+'Rashodi prema izvorima finan'!F160+'Rashodi prema izvorima finan'!F228+'Rashodi prema izvorima finan'!F260+'Rashodi prema izvorima finan'!F313</f>
        <v>103671.79000000001</v>
      </c>
      <c r="K51" s="69">
        <f t="shared" si="18"/>
        <v>112.3309444142081</v>
      </c>
      <c r="L51" s="69">
        <f t="shared" si="19"/>
        <v>105.73143842042998</v>
      </c>
      <c r="P51" s="125"/>
    </row>
    <row r="52" spans="2:16" x14ac:dyDescent="0.25">
      <c r="B52" s="11"/>
      <c r="C52" s="11"/>
      <c r="D52" s="11">
        <v>313</v>
      </c>
      <c r="E52" s="11"/>
      <c r="F52" s="11" t="s">
        <v>158</v>
      </c>
      <c r="G52" s="60">
        <f>SUM(G53:G54)</f>
        <v>338476.17</v>
      </c>
      <c r="H52" s="60">
        <f t="shared" ref="H52:J52" si="23">SUM(H53:H54)</f>
        <v>372433</v>
      </c>
      <c r="I52" s="60">
        <f t="shared" si="23"/>
        <v>353588</v>
      </c>
      <c r="J52" s="60">
        <f t="shared" si="23"/>
        <v>374115.27000000008</v>
      </c>
      <c r="K52" s="69">
        <f t="shared" si="18"/>
        <v>110.52927891496766</v>
      </c>
      <c r="L52" s="69">
        <f t="shared" si="19"/>
        <v>100.45169735227546</v>
      </c>
    </row>
    <row r="53" spans="2:16" x14ac:dyDescent="0.25">
      <c r="B53" s="11"/>
      <c r="C53" s="11"/>
      <c r="D53" s="11"/>
      <c r="E53" s="11">
        <v>3132</v>
      </c>
      <c r="F53" s="11" t="s">
        <v>159</v>
      </c>
      <c r="G53" s="60">
        <v>338381.38</v>
      </c>
      <c r="H53" s="60">
        <f>'Rashodi prema izvorima finan'!D45+'Rashodi prema izvorima finan'!D101+'Rashodi prema izvorima finan'!D162+'Rashodi prema izvorima finan'!D230+'Rashodi prema izvorima finan'!D262+'Rashodi prema izvorima finan'!D315</f>
        <v>372164</v>
      </c>
      <c r="I53" s="60">
        <f>'Rashodi prema izvorima finan'!E45+'Rashodi prema izvorima finan'!E101+'Rashodi prema izvorima finan'!E162+'Rashodi prema izvorima finan'!E230+'Rashodi prema izvorima finan'!E262+'Rashodi prema izvorima finan'!E315</f>
        <v>353325</v>
      </c>
      <c r="J53" s="60">
        <f>'Rashodi prema izvorima finan'!F45+'Rashodi prema izvorima finan'!F101+'Rashodi prema izvorima finan'!F162+'Rashodi prema izvorima finan'!F230+'Rashodi prema izvorima finan'!F262+'Rashodi prema izvorima finan'!F315</f>
        <v>373848.41000000009</v>
      </c>
      <c r="K53" s="69">
        <f t="shared" si="18"/>
        <v>110.4813775509752</v>
      </c>
      <c r="L53" s="69">
        <f t="shared" si="19"/>
        <v>100.45259885426859</v>
      </c>
    </row>
    <row r="54" spans="2:16" x14ac:dyDescent="0.25">
      <c r="B54" s="11"/>
      <c r="C54" s="11"/>
      <c r="D54" s="11"/>
      <c r="E54" s="11">
        <v>3133</v>
      </c>
      <c r="F54" s="11" t="s">
        <v>160</v>
      </c>
      <c r="G54" s="60">
        <v>94.79</v>
      </c>
      <c r="H54" s="60">
        <f>'Rashodi prema izvorima finan'!D46</f>
        <v>269</v>
      </c>
      <c r="I54" s="60">
        <f>'Rashodi prema izvorima finan'!E46</f>
        <v>263</v>
      </c>
      <c r="J54" s="60">
        <f>'Rashodi prema izvorima finan'!F46</f>
        <v>266.86</v>
      </c>
      <c r="K54" s="69">
        <f t="shared" si="18"/>
        <v>281.52758729823819</v>
      </c>
      <c r="L54" s="69">
        <f t="shared" si="19"/>
        <v>99.204460966542754</v>
      </c>
    </row>
    <row r="55" spans="2:16" x14ac:dyDescent="0.25">
      <c r="B55" s="11"/>
      <c r="C55" s="11">
        <v>32</v>
      </c>
      <c r="D55" s="12"/>
      <c r="E55" s="12"/>
      <c r="F55" s="11" t="s">
        <v>13</v>
      </c>
      <c r="G55" s="60">
        <f>G56+G61+G68+G78+G80</f>
        <v>727229.04999999993</v>
      </c>
      <c r="H55" s="60">
        <f t="shared" ref="H55:J55" si="24">H56+H61+H68+H78+H80</f>
        <v>769621</v>
      </c>
      <c r="I55" s="60">
        <f t="shared" si="24"/>
        <v>839663</v>
      </c>
      <c r="J55" s="60">
        <f t="shared" si="24"/>
        <v>751921.75000000012</v>
      </c>
      <c r="K55" s="69">
        <f t="shared" si="18"/>
        <v>103.39545016800417</v>
      </c>
      <c r="L55" s="69">
        <f t="shared" si="19"/>
        <v>97.700264155993679</v>
      </c>
    </row>
    <row r="56" spans="2:16" x14ac:dyDescent="0.25">
      <c r="B56" s="11"/>
      <c r="C56" s="11"/>
      <c r="D56" s="11">
        <v>321</v>
      </c>
      <c r="E56" s="11"/>
      <c r="F56" s="11" t="s">
        <v>36</v>
      </c>
      <c r="G56" s="60">
        <f>SUM(G57:G60)</f>
        <v>134937.22999999998</v>
      </c>
      <c r="H56" s="60">
        <f t="shared" ref="H56:I56" si="25">SUM(H57:H60)</f>
        <v>149415</v>
      </c>
      <c r="I56" s="60">
        <f t="shared" si="25"/>
        <v>107415</v>
      </c>
      <c r="J56" s="60">
        <f>SUM(J57:J60)</f>
        <v>146086.21</v>
      </c>
      <c r="K56" s="69">
        <f t="shared" si="18"/>
        <v>108.2623453882965</v>
      </c>
      <c r="L56" s="69">
        <f t="shared" si="19"/>
        <v>97.772117926580322</v>
      </c>
    </row>
    <row r="57" spans="2:16" x14ac:dyDescent="0.25">
      <c r="B57" s="11"/>
      <c r="C57" s="22"/>
      <c r="D57" s="11"/>
      <c r="E57" s="11">
        <v>3211</v>
      </c>
      <c r="F57" s="30" t="s">
        <v>37</v>
      </c>
      <c r="G57" s="60">
        <v>75720.98</v>
      </c>
      <c r="H57" s="60">
        <f>'Rashodi prema izvorima finan'!D49+'Rashodi prema izvorima finan'!D104+'Rashodi prema izvorima finan'!D165+'Rashodi prema izvorima finan'!D233+'Rashodi prema izvorima finan'!D265+'Rashodi prema izvorima finan'!D318</f>
        <v>75894</v>
      </c>
      <c r="I57" s="60">
        <f>'Rashodi prema izvorima finan'!E49+'Rashodi prema izvorima finan'!E104+'Rashodi prema izvorima finan'!E165+'Rashodi prema izvorima finan'!E233+'Rashodi prema izvorima finan'!E265+'Rashodi prema izvorima finan'!E318</f>
        <v>38426</v>
      </c>
      <c r="J57" s="60">
        <f>'Rashodi prema izvorima finan'!F49+'Rashodi prema izvorima finan'!F104+'Rashodi prema izvorima finan'!F165+'Rashodi prema izvorima finan'!F233+'Rashodi prema izvorima finan'!F265+'Rashodi prema izvorima finan'!F318</f>
        <v>74038.779999999984</v>
      </c>
      <c r="K57" s="69">
        <f t="shared" si="18"/>
        <v>97.778422836048861</v>
      </c>
      <c r="L57" s="69">
        <f t="shared" si="19"/>
        <v>97.555511634648312</v>
      </c>
    </row>
    <row r="58" spans="2:16" x14ac:dyDescent="0.25">
      <c r="B58" s="11"/>
      <c r="C58" s="22"/>
      <c r="D58" s="12"/>
      <c r="E58" s="11">
        <v>3212</v>
      </c>
      <c r="F58" s="11" t="s">
        <v>161</v>
      </c>
      <c r="G58" s="60">
        <v>36479.480000000003</v>
      </c>
      <c r="H58" s="60">
        <f>'Rashodi prema izvorima finan'!D50+'Rashodi prema izvorima finan'!D105+'Rashodi prema izvorima finan'!D166+'Rashodi prema izvorima finan'!D266+'Rashodi prema izvorima finan'!D319+'Rashodi prema izvorima finan'!D234</f>
        <v>43174</v>
      </c>
      <c r="I58" s="60">
        <f>'Rashodi prema izvorima finan'!E50+'Rashodi prema izvorima finan'!E105+'Rashodi prema izvorima finan'!E166+'Rashodi prema izvorima finan'!E266+'Rashodi prema izvorima finan'!E319+'Rashodi prema izvorima finan'!E234</f>
        <v>40892</v>
      </c>
      <c r="J58" s="60">
        <f>'Rashodi prema izvorima finan'!F50+'Rashodi prema izvorima finan'!F105+'Rashodi prema izvorima finan'!F166+'Rashodi prema izvorima finan'!F266+'Rashodi prema izvorima finan'!F319+'Rashodi prema izvorima finan'!F234</f>
        <v>41456.53</v>
      </c>
      <c r="K58" s="69">
        <f t="shared" si="18"/>
        <v>113.64342364529318</v>
      </c>
      <c r="L58" s="69">
        <f t="shared" si="19"/>
        <v>96.021980821790891</v>
      </c>
    </row>
    <row r="59" spans="2:16" x14ac:dyDescent="0.25">
      <c r="B59" s="11"/>
      <c r="C59" s="22"/>
      <c r="D59" s="12"/>
      <c r="E59" s="11">
        <v>3213</v>
      </c>
      <c r="F59" s="11" t="s">
        <v>162</v>
      </c>
      <c r="G59" s="60">
        <v>22419.43</v>
      </c>
      <c r="H59" s="60">
        <f>'Rashodi prema izvorima finan'!D51+'Rashodi prema izvorima finan'!D106+'Rashodi prema izvorima finan'!D167+'Rashodi prema izvorima finan'!D267+'Rashodi prema izvorima finan'!D320+'Rashodi prema izvorima finan'!D235</f>
        <v>29874</v>
      </c>
      <c r="I59" s="60">
        <f>'Rashodi prema izvorima finan'!E51+'Rashodi prema izvorima finan'!E106+'Rashodi prema izvorima finan'!E167+'Rashodi prema izvorima finan'!E267+'Rashodi prema izvorima finan'!E320+'Rashodi prema izvorima finan'!E235</f>
        <v>27619</v>
      </c>
      <c r="J59" s="60">
        <f>'Rashodi prema izvorima finan'!F51+'Rashodi prema izvorima finan'!F106+'Rashodi prema izvorima finan'!F167+'Rashodi prema izvorima finan'!F267+'Rashodi prema izvorima finan'!F320+'Rashodi prema izvorima finan'!F235</f>
        <v>29951.620000000003</v>
      </c>
      <c r="K59" s="69">
        <f t="shared" si="18"/>
        <v>133.59670607147461</v>
      </c>
      <c r="L59" s="69">
        <f t="shared" si="19"/>
        <v>100.25982459663922</v>
      </c>
    </row>
    <row r="60" spans="2:16" x14ac:dyDescent="0.25">
      <c r="B60" s="11"/>
      <c r="C60" s="22"/>
      <c r="D60" s="12"/>
      <c r="E60" s="11">
        <v>3214</v>
      </c>
      <c r="F60" s="11" t="s">
        <v>163</v>
      </c>
      <c r="G60" s="60">
        <v>317.33999999999997</v>
      </c>
      <c r="H60" s="60">
        <f>'Rashodi prema izvorima finan'!D107+'Rashodi prema izvorima finan'!D168+'Rashodi prema izvorima finan'!D268</f>
        <v>473</v>
      </c>
      <c r="I60" s="60">
        <f>'Rashodi prema izvorima finan'!E107+'Rashodi prema izvorima finan'!E168+'Rashodi prema izvorima finan'!E268</f>
        <v>478</v>
      </c>
      <c r="J60" s="60">
        <f>'Rashodi prema izvorima finan'!F107+'Rashodi prema izvorima finan'!F168+'Rashodi prema izvorima finan'!F268</f>
        <v>639.28</v>
      </c>
      <c r="K60" s="69">
        <f t="shared" si="18"/>
        <v>201.44954937921474</v>
      </c>
      <c r="L60" s="69">
        <f t="shared" si="19"/>
        <v>135.15433403805497</v>
      </c>
    </row>
    <row r="61" spans="2:16" x14ac:dyDescent="0.25">
      <c r="B61" s="11"/>
      <c r="C61" s="22"/>
      <c r="D61" s="12">
        <v>322</v>
      </c>
      <c r="E61" s="11"/>
      <c r="F61" s="11" t="s">
        <v>164</v>
      </c>
      <c r="G61" s="60">
        <f>SUM(G62:G67)</f>
        <v>214116.24999999997</v>
      </c>
      <c r="H61" s="60">
        <f t="shared" ref="H61:J61" si="26">SUM(H62:H67)</f>
        <v>181929</v>
      </c>
      <c r="I61" s="60">
        <f t="shared" si="26"/>
        <v>265445</v>
      </c>
      <c r="J61" s="60">
        <f t="shared" si="26"/>
        <v>166550.84000000003</v>
      </c>
      <c r="K61" s="69">
        <f t="shared" si="18"/>
        <v>77.785240494357637</v>
      </c>
      <c r="L61" s="69">
        <f t="shared" si="19"/>
        <v>91.547164003539862</v>
      </c>
    </row>
    <row r="62" spans="2:16" x14ac:dyDescent="0.25">
      <c r="B62" s="11"/>
      <c r="C62" s="22"/>
      <c r="D62" s="12"/>
      <c r="E62" s="11">
        <v>3221</v>
      </c>
      <c r="F62" s="11" t="s">
        <v>165</v>
      </c>
      <c r="G62" s="60">
        <v>25597.42</v>
      </c>
      <c r="H62" s="60">
        <f>'Rashodi prema izvorima finan'!D53+'Rashodi prema izvorima finan'!D109+'Rashodi prema izvorima finan'!D170+'Rashodi prema izvorima finan'!D270+'Rashodi prema izvorima finan'!D237</f>
        <v>36644</v>
      </c>
      <c r="I62" s="60">
        <f>'Rashodi prema izvorima finan'!E53+'Rashodi prema izvorima finan'!E109+'Rashodi prema izvorima finan'!E170+'Rashodi prema izvorima finan'!E270+'Rashodi prema izvorima finan'!E237</f>
        <v>24772</v>
      </c>
      <c r="J62" s="60">
        <f>'Rashodi prema izvorima finan'!F53+'Rashodi prema izvorima finan'!F109+'Rashodi prema izvorima finan'!F170+'Rashodi prema izvorima finan'!F270+'Rashodi prema izvorima finan'!F237</f>
        <v>35581</v>
      </c>
      <c r="K62" s="69">
        <f t="shared" si="18"/>
        <v>139.00229007454658</v>
      </c>
      <c r="L62" s="69">
        <f t="shared" si="19"/>
        <v>97.099115817050546</v>
      </c>
    </row>
    <row r="63" spans="2:16" x14ac:dyDescent="0.25">
      <c r="B63" s="11"/>
      <c r="C63" s="22"/>
      <c r="D63" s="12"/>
      <c r="E63" s="11">
        <v>3222</v>
      </c>
      <c r="F63" s="11" t="s">
        <v>270</v>
      </c>
      <c r="G63" s="60">
        <v>12300.54</v>
      </c>
      <c r="H63" s="60">
        <f>'Rashodi prema izvorima finan'!D54+'Rashodi prema izvorima finan'!D110+'Rashodi prema izvorima finan'!D171+'Rashodi prema izvorima finan'!D238+'Rashodi prema izvorima finan'!D271+'Rashodi prema izvorima finan'!D322</f>
        <v>9768</v>
      </c>
      <c r="I63" s="60">
        <f>'Rashodi prema izvorima finan'!E54+'Rashodi prema izvorima finan'!E110+'Rashodi prema izvorima finan'!E171+'Rashodi prema izvorima finan'!E238+'Rashodi prema izvorima finan'!E271+'Rashodi prema izvorima finan'!E322</f>
        <v>29062</v>
      </c>
      <c r="J63" s="60">
        <f>'Rashodi prema izvorima finan'!F54+'Rashodi prema izvorima finan'!F110+'Rashodi prema izvorima finan'!F171+'Rashodi prema izvorima finan'!F238+'Rashodi prema izvorima finan'!F271+'Rashodi prema izvorima finan'!F322</f>
        <v>6225.11</v>
      </c>
      <c r="K63" s="69">
        <f t="shared" si="18"/>
        <v>50.60842857305451</v>
      </c>
      <c r="L63" s="69">
        <f t="shared" si="19"/>
        <v>63.729627354627347</v>
      </c>
    </row>
    <row r="64" spans="2:16" x14ac:dyDescent="0.25">
      <c r="B64" s="11"/>
      <c r="C64" s="22"/>
      <c r="D64" s="12"/>
      <c r="E64" s="11">
        <v>3223</v>
      </c>
      <c r="F64" s="11" t="s">
        <v>166</v>
      </c>
      <c r="G64" s="60">
        <v>159823.74</v>
      </c>
      <c r="H64" s="60">
        <f>'Rashodi prema izvorima finan'!D55+'Rashodi prema izvorima finan'!D111+'Rashodi prema izvorima finan'!D172</f>
        <v>126000</v>
      </c>
      <c r="I64" s="60">
        <f>'Rashodi prema izvorima finan'!E55+'Rashodi prema izvorima finan'!E111+'Rashodi prema izvorima finan'!E172</f>
        <v>192597</v>
      </c>
      <c r="J64" s="60">
        <f>'Rashodi prema izvorima finan'!F55+'Rashodi prema izvorima finan'!F111+'Rashodi prema izvorima finan'!F172</f>
        <v>115924.78</v>
      </c>
      <c r="K64" s="69">
        <f t="shared" si="18"/>
        <v>72.532891546650077</v>
      </c>
      <c r="L64" s="69">
        <f t="shared" si="19"/>
        <v>92.003793650793654</v>
      </c>
    </row>
    <row r="65" spans="2:12" x14ac:dyDescent="0.25">
      <c r="B65" s="11"/>
      <c r="C65" s="22"/>
      <c r="D65" s="12"/>
      <c r="E65" s="11">
        <v>3224</v>
      </c>
      <c r="F65" s="11" t="s">
        <v>167</v>
      </c>
      <c r="G65" s="60">
        <v>9175.65</v>
      </c>
      <c r="H65" s="60">
        <f>'Rashodi prema izvorima finan'!D56+'Rashodi prema izvorima finan'!D112+'Rashodi prema izvorima finan'!D173+'Rashodi prema izvorima finan'!D272</f>
        <v>5210</v>
      </c>
      <c r="I65" s="60">
        <f>'Rashodi prema izvorima finan'!E56+'Rashodi prema izvorima finan'!E112+'Rashodi prema izvorima finan'!E173+'Rashodi prema izvorima finan'!E272</f>
        <v>7309</v>
      </c>
      <c r="J65" s="60">
        <f>'Rashodi prema izvorima finan'!F56+'Rashodi prema izvorima finan'!F112+'Rashodi prema izvorima finan'!F173+'Rashodi prema izvorima finan'!F272</f>
        <v>4710.2299999999996</v>
      </c>
      <c r="K65" s="69">
        <f t="shared" si="18"/>
        <v>51.334019933192742</v>
      </c>
      <c r="L65" s="69">
        <f t="shared" si="19"/>
        <v>90.407485604606521</v>
      </c>
    </row>
    <row r="66" spans="2:12" x14ac:dyDescent="0.25">
      <c r="B66" s="11"/>
      <c r="C66" s="22"/>
      <c r="D66" s="12"/>
      <c r="E66" s="11">
        <v>3225</v>
      </c>
      <c r="F66" s="11" t="s">
        <v>266</v>
      </c>
      <c r="G66" s="60">
        <v>6247.79</v>
      </c>
      <c r="H66" s="60">
        <f>'Rashodi prema izvorima finan'!D57+'Rashodi prema izvorima finan'!D113+'Rashodi prema izvorima finan'!D174+'Rashodi prema izvorima finan'!D273</f>
        <v>3234</v>
      </c>
      <c r="I66" s="60">
        <f>'Rashodi prema izvorima finan'!E57+'Rashodi prema izvorima finan'!E113+'Rashodi prema izvorima finan'!E174+'Rashodi prema izvorima finan'!E273</f>
        <v>10245</v>
      </c>
      <c r="J66" s="60">
        <f>'Rashodi prema izvorima finan'!F57+'Rashodi prema izvorima finan'!F113+'Rashodi prema izvorima finan'!F174+'Rashodi prema izvorima finan'!F273</f>
        <v>3035.88</v>
      </c>
      <c r="K66" s="69">
        <f t="shared" si="18"/>
        <v>48.591261870197307</v>
      </c>
      <c r="L66" s="69">
        <f t="shared" si="19"/>
        <v>93.873840445269025</v>
      </c>
    </row>
    <row r="67" spans="2:12" x14ac:dyDescent="0.25">
      <c r="B67" s="11"/>
      <c r="C67" s="22"/>
      <c r="D67" s="12"/>
      <c r="E67" s="11">
        <v>3227</v>
      </c>
      <c r="F67" s="11" t="s">
        <v>168</v>
      </c>
      <c r="G67" s="60">
        <v>971.11</v>
      </c>
      <c r="H67" s="60">
        <f>'Rashodi prema izvorima finan'!D114+'Rashodi prema izvorima finan'!D175+'Rashodi prema izvorima finan'!D274</f>
        <v>1073</v>
      </c>
      <c r="I67" s="60">
        <f>'Rashodi prema izvorima finan'!E114+'Rashodi prema izvorima finan'!E175+'Rashodi prema izvorima finan'!E274</f>
        <v>1460</v>
      </c>
      <c r="J67" s="60">
        <f>'Rashodi prema izvorima finan'!F114+'Rashodi prema izvorima finan'!F175+'Rashodi prema izvorima finan'!F274</f>
        <v>1073.8399999999999</v>
      </c>
      <c r="K67" s="69">
        <f t="shared" si="18"/>
        <v>110.57861622267302</v>
      </c>
      <c r="L67" s="69">
        <f t="shared" si="19"/>
        <v>100.07828518173345</v>
      </c>
    </row>
    <row r="68" spans="2:12" x14ac:dyDescent="0.25">
      <c r="B68" s="11"/>
      <c r="C68" s="22"/>
      <c r="D68" s="12">
        <v>323</v>
      </c>
      <c r="E68" s="11"/>
      <c r="F68" s="11" t="s">
        <v>169</v>
      </c>
      <c r="G68" s="60">
        <f>SUM(G69:G77)</f>
        <v>304769.47000000003</v>
      </c>
      <c r="H68" s="60">
        <f>SUM(H69:H77)</f>
        <v>336509</v>
      </c>
      <c r="I68" s="60">
        <f t="shared" ref="I68:J68" si="27">SUM(I69:I77)</f>
        <v>390022</v>
      </c>
      <c r="J68" s="60">
        <f t="shared" si="27"/>
        <v>340910.07</v>
      </c>
      <c r="K68" s="69">
        <f t="shared" si="18"/>
        <v>111.8583400102379</v>
      </c>
      <c r="L68" s="69">
        <f t="shared" si="19"/>
        <v>101.30786100817512</v>
      </c>
    </row>
    <row r="69" spans="2:12" x14ac:dyDescent="0.25">
      <c r="B69" s="11"/>
      <c r="C69" s="22"/>
      <c r="D69" s="12"/>
      <c r="E69" s="11">
        <v>3231</v>
      </c>
      <c r="F69" s="11" t="s">
        <v>170</v>
      </c>
      <c r="G69" s="60">
        <v>17688.09</v>
      </c>
      <c r="H69" s="60">
        <f>'Rashodi prema izvorima finan'!D59+'Rashodi prema izvorima finan'!D116+'Rashodi prema izvorima finan'!D177+'Rashodi prema izvorima finan'!D276</f>
        <v>23750</v>
      </c>
      <c r="I69" s="60">
        <f>'Rashodi prema izvorima finan'!E59+'Rashodi prema izvorima finan'!E116+'Rashodi prema izvorima finan'!E177+'Rashodi prema izvorima finan'!E276</f>
        <v>21365</v>
      </c>
      <c r="J69" s="60">
        <f>'Rashodi prema izvorima finan'!F59+'Rashodi prema izvorima finan'!F116+'Rashodi prema izvorima finan'!F177+'Rashodi prema izvorima finan'!F276</f>
        <v>25268.829999999998</v>
      </c>
      <c r="K69" s="69">
        <f t="shared" si="18"/>
        <v>142.8578778149591</v>
      </c>
      <c r="L69" s="69">
        <f t="shared" si="19"/>
        <v>106.39507368421053</v>
      </c>
    </row>
    <row r="70" spans="2:12" x14ac:dyDescent="0.25">
      <c r="B70" s="11"/>
      <c r="C70" s="22"/>
      <c r="D70" s="12"/>
      <c r="E70" s="11">
        <v>3232</v>
      </c>
      <c r="F70" s="11" t="s">
        <v>171</v>
      </c>
      <c r="G70" s="60">
        <v>24122.41</v>
      </c>
      <c r="H70" s="60">
        <f>'Rashodi prema izvorima finan'!D60+'Rashodi prema izvorima finan'!D117+'Rashodi prema izvorima finan'!D178+'Rashodi prema izvorima finan'!D277</f>
        <v>54800</v>
      </c>
      <c r="I70" s="60">
        <f>'Rashodi prema izvorima finan'!E60+'Rashodi prema izvorima finan'!E117+'Rashodi prema izvorima finan'!E178+'Rashodi prema izvorima finan'!E277</f>
        <v>77040</v>
      </c>
      <c r="J70" s="60">
        <f>'Rashodi prema izvorima finan'!F60+'Rashodi prema izvorima finan'!F117+'Rashodi prema izvorima finan'!F178+'Rashodi prema izvorima finan'!F277</f>
        <v>73320.22</v>
      </c>
      <c r="K70" s="69">
        <f t="shared" si="18"/>
        <v>303.95064174765292</v>
      </c>
      <c r="L70" s="69">
        <f t="shared" si="19"/>
        <v>133.79602189781022</v>
      </c>
    </row>
    <row r="71" spans="2:12" x14ac:dyDescent="0.25">
      <c r="B71" s="11"/>
      <c r="C71" s="22"/>
      <c r="D71" s="12"/>
      <c r="E71" s="11">
        <v>3233</v>
      </c>
      <c r="F71" s="11" t="s">
        <v>172</v>
      </c>
      <c r="G71" s="60">
        <v>44283.76</v>
      </c>
      <c r="H71" s="60">
        <f>'Rashodi prema izvorima finan'!D61+'Rashodi prema izvorima finan'!D118+'Rashodi prema izvorima finan'!D179+'Rashodi prema izvorima finan'!D240+'Rashodi prema izvorima finan'!D326+'Rashodi prema izvorima finan'!D278</f>
        <v>30615</v>
      </c>
      <c r="I71" s="60">
        <f>'Rashodi prema izvorima finan'!E61+'Rashodi prema izvorima finan'!E118+'Rashodi prema izvorima finan'!E179+'Rashodi prema izvorima finan'!E240+'Rashodi prema izvorima finan'!E326+'Rashodi prema izvorima finan'!E278</f>
        <v>50588</v>
      </c>
      <c r="J71" s="60">
        <f>'Rashodi prema izvorima finan'!F61+'Rashodi prema izvorima finan'!F118+'Rashodi prema izvorima finan'!F179+'Rashodi prema izvorima finan'!F240+'Rashodi prema izvorima finan'!F326+'Rashodi prema izvorima finan'!F278</f>
        <v>30074.05</v>
      </c>
      <c r="K71" s="69">
        <f t="shared" si="18"/>
        <v>67.912142058397933</v>
      </c>
      <c r="L71" s="69">
        <f t="shared" si="19"/>
        <v>98.233055691654414</v>
      </c>
    </row>
    <row r="72" spans="2:12" x14ac:dyDescent="0.25">
      <c r="B72" s="11"/>
      <c r="C72" s="22"/>
      <c r="D72" s="12"/>
      <c r="E72" s="11">
        <v>3234</v>
      </c>
      <c r="F72" s="11" t="s">
        <v>173</v>
      </c>
      <c r="G72" s="60">
        <v>21557.48</v>
      </c>
      <c r="H72" s="60">
        <f>'Rashodi prema izvorima finan'!D62+'Rashodi prema izvorima finan'!D180</f>
        <v>19000</v>
      </c>
      <c r="I72" s="60">
        <f>'Rashodi prema izvorima finan'!E62+'Rashodi prema izvorima finan'!E180</f>
        <v>19636</v>
      </c>
      <c r="J72" s="60">
        <f>'Rashodi prema izvorima finan'!F62+'Rashodi prema izvorima finan'!F180</f>
        <v>20070.64</v>
      </c>
      <c r="K72" s="69">
        <f t="shared" si="18"/>
        <v>93.102904421110438</v>
      </c>
      <c r="L72" s="69">
        <f t="shared" si="19"/>
        <v>105.63494736842105</v>
      </c>
    </row>
    <row r="73" spans="2:12" x14ac:dyDescent="0.25">
      <c r="B73" s="11"/>
      <c r="C73" s="22"/>
      <c r="D73" s="12"/>
      <c r="E73" s="11">
        <v>3235</v>
      </c>
      <c r="F73" s="11" t="s">
        <v>174</v>
      </c>
      <c r="G73" s="60">
        <v>12689.38</v>
      </c>
      <c r="H73" s="60">
        <f>'Rashodi prema izvorima finan'!D63+'Rashodi prema izvorima finan'!D119+'Rashodi prema izvorima finan'!D181+'Rashodi prema izvorima finan'!D279</f>
        <v>16610</v>
      </c>
      <c r="I73" s="60">
        <f>'Rashodi prema izvorima finan'!E63+'Rashodi prema izvorima finan'!E119+'Rashodi prema izvorima finan'!E181+'Rashodi prema izvorima finan'!E279</f>
        <v>18635</v>
      </c>
      <c r="J73" s="60">
        <f>'Rashodi prema izvorima finan'!F63+'Rashodi prema izvorima finan'!F119+'Rashodi prema izvorima finan'!F181+'Rashodi prema izvorima finan'!F279</f>
        <v>18596.89</v>
      </c>
      <c r="K73" s="69">
        <f t="shared" si="18"/>
        <v>146.5547568123896</v>
      </c>
      <c r="L73" s="69">
        <f t="shared" si="19"/>
        <v>111.96201083684527</v>
      </c>
    </row>
    <row r="74" spans="2:12" x14ac:dyDescent="0.25">
      <c r="B74" s="11"/>
      <c r="C74" s="22"/>
      <c r="D74" s="12"/>
      <c r="E74" s="11">
        <v>3236</v>
      </c>
      <c r="F74" s="11" t="s">
        <v>175</v>
      </c>
      <c r="G74" s="60">
        <v>5546.48</v>
      </c>
      <c r="H74" s="60">
        <f>'Rashodi prema izvorima finan'!D64+'Rashodi prema izvorima finan'!D182</f>
        <v>4938</v>
      </c>
      <c r="I74" s="60">
        <f>'Rashodi prema izvorima finan'!E64+'Rashodi prema izvorima finan'!E182</f>
        <v>7943</v>
      </c>
      <c r="J74" s="60">
        <f>'Rashodi prema izvorima finan'!F64+'Rashodi prema izvorima finan'!F182</f>
        <v>4459.5600000000004</v>
      </c>
      <c r="K74" s="69">
        <f t="shared" si="18"/>
        <v>80.403427038409959</v>
      </c>
      <c r="L74" s="69">
        <f t="shared" si="19"/>
        <v>90.311057108140957</v>
      </c>
    </row>
    <row r="75" spans="2:12" x14ac:dyDescent="0.25">
      <c r="B75" s="11"/>
      <c r="C75" s="22"/>
      <c r="D75" s="12"/>
      <c r="E75" s="11">
        <v>3237</v>
      </c>
      <c r="F75" s="11" t="s">
        <v>176</v>
      </c>
      <c r="G75" s="60">
        <v>118322.32</v>
      </c>
      <c r="H75" s="60">
        <f>'Rashodi prema izvorima finan'!D65+'Rashodi prema izvorima finan'!D120+'Rashodi prema izvorima finan'!D183+'Rashodi prema izvorima finan'!D280</f>
        <v>118456</v>
      </c>
      <c r="I75" s="60">
        <f>'Rashodi prema izvorima finan'!E65+'Rashodi prema izvorima finan'!E120+'Rashodi prema izvorima finan'!E183+'Rashodi prema izvorima finan'!E280</f>
        <v>138619</v>
      </c>
      <c r="J75" s="60">
        <f>'Rashodi prema izvorima finan'!F65+'Rashodi prema izvorima finan'!F120+'Rashodi prema izvorima finan'!F183+'Rashodi prema izvorima finan'!F280</f>
        <v>103999.77</v>
      </c>
      <c r="K75" s="69">
        <f t="shared" si="18"/>
        <v>87.895310031108238</v>
      </c>
      <c r="L75" s="69">
        <f t="shared" si="19"/>
        <v>87.796118389950706</v>
      </c>
    </row>
    <row r="76" spans="2:12" x14ac:dyDescent="0.25">
      <c r="B76" s="11"/>
      <c r="C76" s="22"/>
      <c r="D76" s="12"/>
      <c r="E76" s="11">
        <v>3238</v>
      </c>
      <c r="F76" s="11" t="s">
        <v>177</v>
      </c>
      <c r="G76" s="60">
        <v>6642.67</v>
      </c>
      <c r="H76" s="60">
        <f>'Rashodi prema izvorima finan'!D66+'Rashodi prema izvorima finan'!D184+'Rashodi prema izvorima finan'!D281</f>
        <v>10910</v>
      </c>
      <c r="I76" s="60">
        <f>'Rashodi prema izvorima finan'!E66+'Rashodi prema izvorima finan'!E184+'Rashodi prema izvorima finan'!E281</f>
        <v>5154</v>
      </c>
      <c r="J76" s="60">
        <f>'Rashodi prema izvorima finan'!F66+'Rashodi prema izvorima finan'!F184+'Rashodi prema izvorima finan'!F281</f>
        <v>7186.24</v>
      </c>
      <c r="K76" s="69">
        <f t="shared" si="18"/>
        <v>108.18300472550946</v>
      </c>
      <c r="L76" s="69">
        <f t="shared" si="19"/>
        <v>65.868377635197064</v>
      </c>
    </row>
    <row r="77" spans="2:12" x14ac:dyDescent="0.25">
      <c r="B77" s="11"/>
      <c r="C77" s="22"/>
      <c r="D77" s="12"/>
      <c r="E77" s="11">
        <v>3239</v>
      </c>
      <c r="F77" s="11" t="s">
        <v>178</v>
      </c>
      <c r="G77" s="60">
        <v>53916.88</v>
      </c>
      <c r="H77" s="60">
        <f>'Rashodi prema izvorima finan'!D67+'Rashodi prema izvorima finan'!D121+'Rashodi prema izvorima finan'!D185+'Rashodi prema izvorima finan'!D241+'Rashodi prema izvorima finan'!D282</f>
        <v>57430</v>
      </c>
      <c r="I77" s="60">
        <f>'Rashodi prema izvorima finan'!E67+'Rashodi prema izvorima finan'!E121+'Rashodi prema izvorima finan'!E185+'Rashodi prema izvorima finan'!E241+'Rashodi prema izvorima finan'!E282</f>
        <v>51042</v>
      </c>
      <c r="J77" s="60">
        <f>'Rashodi prema izvorima finan'!F67+'Rashodi prema izvorima finan'!F121+'Rashodi prema izvorima finan'!F185+'Rashodi prema izvorima finan'!F241+'Rashodi prema izvorima finan'!F282</f>
        <v>57933.869999999995</v>
      </c>
      <c r="K77" s="69">
        <f t="shared" si="18"/>
        <v>107.45033837269516</v>
      </c>
      <c r="L77" s="69">
        <f t="shared" si="19"/>
        <v>100.87736374717046</v>
      </c>
    </row>
    <row r="78" spans="2:12" x14ac:dyDescent="0.25">
      <c r="B78" s="11"/>
      <c r="C78" s="11"/>
      <c r="D78" s="11">
        <v>324</v>
      </c>
      <c r="E78" s="12"/>
      <c r="F78" s="11" t="s">
        <v>179</v>
      </c>
      <c r="G78" s="60">
        <f>G79</f>
        <v>7112.12</v>
      </c>
      <c r="H78" s="60">
        <f t="shared" ref="H78:J78" si="28">H79</f>
        <v>11245</v>
      </c>
      <c r="I78" s="60">
        <f t="shared" si="28"/>
        <v>6176</v>
      </c>
      <c r="J78" s="60">
        <f t="shared" si="28"/>
        <v>10987.04</v>
      </c>
      <c r="K78" s="69">
        <f t="shared" si="18"/>
        <v>154.48333267717643</v>
      </c>
      <c r="L78" s="69">
        <f t="shared" si="19"/>
        <v>97.706002667852388</v>
      </c>
    </row>
    <row r="79" spans="2:12" x14ac:dyDescent="0.25">
      <c r="B79" s="11"/>
      <c r="C79" s="11"/>
      <c r="D79" s="12"/>
      <c r="E79" s="11">
        <v>3241</v>
      </c>
      <c r="F79" s="11" t="s">
        <v>179</v>
      </c>
      <c r="G79" s="60">
        <v>7112.12</v>
      </c>
      <c r="H79" s="60">
        <f>'Rashodi prema izvorima finan'!D69+'Rashodi prema izvorima finan'!D123+'Rashodi prema izvorima finan'!D187+'Rashodi prema izvorima finan'!D243+'Rashodi prema izvorima finan'!D284</f>
        <v>11245</v>
      </c>
      <c r="I79" s="60">
        <f>'Rashodi prema izvorima finan'!E69+'Rashodi prema izvorima finan'!E123+'Rashodi prema izvorima finan'!E187+'Rashodi prema izvorima finan'!E243+'Rashodi prema izvorima finan'!E284</f>
        <v>6176</v>
      </c>
      <c r="J79" s="60">
        <f>'Rashodi prema izvorima finan'!F69+'Rashodi prema izvorima finan'!F123+'Rashodi prema izvorima finan'!F187+'Rashodi prema izvorima finan'!F243+'Rashodi prema izvorima finan'!F284</f>
        <v>10987.04</v>
      </c>
      <c r="K79" s="69">
        <f t="shared" si="18"/>
        <v>154.48333267717643</v>
      </c>
      <c r="L79" s="69">
        <f t="shared" si="19"/>
        <v>97.706002667852388</v>
      </c>
    </row>
    <row r="80" spans="2:12" x14ac:dyDescent="0.25">
      <c r="B80" s="11"/>
      <c r="C80" s="11"/>
      <c r="D80" s="11">
        <v>329</v>
      </c>
      <c r="E80" s="11"/>
      <c r="F80" s="11" t="s">
        <v>180</v>
      </c>
      <c r="G80" s="60">
        <f>SUM(G81:G86)</f>
        <v>66293.98</v>
      </c>
      <c r="H80" s="60">
        <f t="shared" ref="H80:J80" si="29">SUM(H81:H86)</f>
        <v>90523</v>
      </c>
      <c r="I80" s="60">
        <f t="shared" si="29"/>
        <v>70605</v>
      </c>
      <c r="J80" s="60">
        <f t="shared" si="29"/>
        <v>87387.59</v>
      </c>
      <c r="K80" s="69">
        <f t="shared" si="18"/>
        <v>131.81828877976554</v>
      </c>
      <c r="L80" s="69">
        <f t="shared" si="19"/>
        <v>96.536338831015328</v>
      </c>
    </row>
    <row r="81" spans="2:12" x14ac:dyDescent="0.25">
      <c r="B81" s="11"/>
      <c r="C81" s="11"/>
      <c r="D81" s="11"/>
      <c r="E81" s="11">
        <v>3292</v>
      </c>
      <c r="F81" s="11" t="s">
        <v>181</v>
      </c>
      <c r="G81" s="60">
        <v>13873.59</v>
      </c>
      <c r="H81" s="60">
        <f>'Rashodi prema izvorima finan'!D125+'Rashodi prema izvorima finan'!D189</f>
        <v>17254</v>
      </c>
      <c r="I81" s="60">
        <f>'Rashodi prema izvorima finan'!E125+'Rashodi prema izvorima finan'!E189</f>
        <v>17254</v>
      </c>
      <c r="J81" s="60">
        <f>'Rashodi prema izvorima finan'!F125+'Rashodi prema izvorima finan'!F189</f>
        <v>15452.400000000001</v>
      </c>
      <c r="K81" s="69">
        <f t="shared" si="18"/>
        <v>111.37996726153794</v>
      </c>
      <c r="L81" s="69">
        <f t="shared" si="19"/>
        <v>89.558363278080449</v>
      </c>
    </row>
    <row r="82" spans="2:12" x14ac:dyDescent="0.25">
      <c r="B82" s="11"/>
      <c r="C82" s="11"/>
      <c r="D82" s="11"/>
      <c r="E82" s="11">
        <v>3293</v>
      </c>
      <c r="F82" s="11" t="s">
        <v>182</v>
      </c>
      <c r="G82" s="60">
        <v>11079.02</v>
      </c>
      <c r="H82" s="60">
        <f>'Rashodi prema izvorima finan'!D71+'Rashodi prema izvorima finan'!D126+'Rashodi prema izvorima finan'!D190+'Rashodi prema izvorima finan'!D245+'Rashodi prema izvorima finan'!D286+'Rashodi prema izvorima finan'!D329</f>
        <v>11248</v>
      </c>
      <c r="I82" s="60">
        <f>'Rashodi prema izvorima finan'!E71+'Rashodi prema izvorima finan'!E126+'Rashodi prema izvorima finan'!E190+'Rashodi prema izvorima finan'!E245+'Rashodi prema izvorima finan'!E286+'Rashodi prema izvorima finan'!E329</f>
        <v>11476</v>
      </c>
      <c r="J82" s="60">
        <f>'Rashodi prema izvorima finan'!F71+'Rashodi prema izvorima finan'!F126+'Rashodi prema izvorima finan'!F190+'Rashodi prema izvorima finan'!F245+'Rashodi prema izvorima finan'!F286+'Rashodi prema izvorima finan'!F329</f>
        <v>9814.86</v>
      </c>
      <c r="K82" s="69">
        <f t="shared" si="18"/>
        <v>88.589604495704492</v>
      </c>
      <c r="L82" s="69">
        <f t="shared" si="19"/>
        <v>87.258712660028465</v>
      </c>
    </row>
    <row r="83" spans="2:12" x14ac:dyDescent="0.25">
      <c r="B83" s="11"/>
      <c r="C83" s="11"/>
      <c r="D83" s="11"/>
      <c r="E83" s="11">
        <v>3294</v>
      </c>
      <c r="F83" s="11" t="s">
        <v>222</v>
      </c>
      <c r="G83" s="60">
        <v>6194.51</v>
      </c>
      <c r="H83" s="60">
        <f>'Rashodi prema izvorima finan'!D72+'Rashodi prema izvorima finan'!D127+'Rashodi prema izvorima finan'!D191+'Rashodi prema izvorima finan'!D287</f>
        <v>7600</v>
      </c>
      <c r="I83" s="60">
        <f>'Rashodi prema izvorima finan'!E72+'Rashodi prema izvorima finan'!E127+'Rashodi prema izvorima finan'!E191+'Rashodi prema izvorima finan'!E287</f>
        <v>5843</v>
      </c>
      <c r="J83" s="60">
        <f>'Rashodi prema izvorima finan'!F72+'Rashodi prema izvorima finan'!F127+'Rashodi prema izvorima finan'!F191+'Rashodi prema izvorima finan'!F287</f>
        <v>7489.17</v>
      </c>
      <c r="K83" s="69">
        <f t="shared" si="18"/>
        <v>120.90011962205243</v>
      </c>
      <c r="L83" s="69">
        <f t="shared" si="19"/>
        <v>98.541710526315796</v>
      </c>
    </row>
    <row r="84" spans="2:12" x14ac:dyDescent="0.25">
      <c r="B84" s="11"/>
      <c r="C84" s="11"/>
      <c r="D84" s="11"/>
      <c r="E84" s="11">
        <v>3295</v>
      </c>
      <c r="F84" s="11" t="s">
        <v>183</v>
      </c>
      <c r="G84" s="60">
        <v>4320.13</v>
      </c>
      <c r="H84" s="60">
        <f>'Rashodi prema izvorima finan'!D73+'Rashodi prema izvorima finan'!D192</f>
        <v>5233</v>
      </c>
      <c r="I84" s="60">
        <f>'Rashodi prema izvorima finan'!E73+'Rashodi prema izvorima finan'!E192</f>
        <v>4956</v>
      </c>
      <c r="J84" s="60">
        <f>'Rashodi prema izvorima finan'!F73+'Rashodi prema izvorima finan'!F192</f>
        <v>5098.51</v>
      </c>
      <c r="K84" s="69">
        <f t="shared" si="18"/>
        <v>118.01751336186643</v>
      </c>
      <c r="L84" s="69">
        <f t="shared" si="19"/>
        <v>97.429963691954896</v>
      </c>
    </row>
    <row r="85" spans="2:12" x14ac:dyDescent="0.25">
      <c r="B85" s="11"/>
      <c r="C85" s="11"/>
      <c r="D85" s="11"/>
      <c r="E85" s="11">
        <v>3296</v>
      </c>
      <c r="F85" s="11" t="s">
        <v>215</v>
      </c>
      <c r="G85" s="60">
        <v>1919.53</v>
      </c>
      <c r="H85" s="60">
        <f>'Rashodi prema izvorima finan'!D74</f>
        <v>6124</v>
      </c>
      <c r="I85" s="60">
        <f>'Rashodi prema izvorima finan'!E74</f>
        <v>4534</v>
      </c>
      <c r="J85" s="60">
        <f>'Rashodi prema izvorima finan'!F74</f>
        <v>5088.95</v>
      </c>
      <c r="K85" s="69">
        <f t="shared" si="18"/>
        <v>265.11437695685925</v>
      </c>
      <c r="L85" s="69">
        <f t="shared" si="19"/>
        <v>83.09846505551927</v>
      </c>
    </row>
    <row r="86" spans="2:12" x14ac:dyDescent="0.25">
      <c r="B86" s="11"/>
      <c r="C86" s="11"/>
      <c r="D86" s="11"/>
      <c r="E86" s="11">
        <v>3299</v>
      </c>
      <c r="F86" s="11" t="s">
        <v>180</v>
      </c>
      <c r="G86" s="60">
        <v>28907.200000000001</v>
      </c>
      <c r="H86" s="60">
        <f>'Rashodi prema izvorima finan'!D75+'Rashodi prema izvorima finan'!D128+'Rashodi prema izvorima finan'!D193+'Rashodi prema izvorima finan'!D246+'Rashodi prema izvorima finan'!D288+'Rashodi prema izvorima finan'!D330</f>
        <v>43064</v>
      </c>
      <c r="I86" s="60">
        <f>'Rashodi prema izvorima finan'!E75+'Rashodi prema izvorima finan'!E128+'Rashodi prema izvorima finan'!E193+'Rashodi prema izvorima finan'!E246+'Rashodi prema izvorima finan'!E288+'Rashodi prema izvorima finan'!E330</f>
        <v>26542</v>
      </c>
      <c r="J86" s="60">
        <f>'Rashodi prema izvorima finan'!F75+'Rashodi prema izvorima finan'!F128+'Rashodi prema izvorima finan'!F193+'Rashodi prema izvorima finan'!F246+'Rashodi prema izvorima finan'!F288+'Rashodi prema izvorima finan'!F330</f>
        <v>44443.7</v>
      </c>
      <c r="K86" s="69">
        <f t="shared" si="18"/>
        <v>153.74612553273923</v>
      </c>
      <c r="L86" s="69">
        <f t="shared" si="19"/>
        <v>103.20383615084525</v>
      </c>
    </row>
    <row r="87" spans="2:12" x14ac:dyDescent="0.25">
      <c r="B87" s="11"/>
      <c r="C87" s="11">
        <v>34</v>
      </c>
      <c r="D87" s="11"/>
      <c r="E87" s="11"/>
      <c r="F87" s="11" t="s">
        <v>184</v>
      </c>
      <c r="G87" s="60">
        <f>G88</f>
        <v>5580.48</v>
      </c>
      <c r="H87" s="60">
        <f t="shared" ref="H87:J87" si="30">H88</f>
        <v>10251</v>
      </c>
      <c r="I87" s="60">
        <f t="shared" si="30"/>
        <v>8066</v>
      </c>
      <c r="J87" s="60">
        <f t="shared" si="30"/>
        <v>9314.2200000000012</v>
      </c>
      <c r="K87" s="69">
        <f t="shared" si="18"/>
        <v>166.90714777223468</v>
      </c>
      <c r="L87" s="69">
        <f t="shared" si="19"/>
        <v>90.861574480538494</v>
      </c>
    </row>
    <row r="88" spans="2:12" x14ac:dyDescent="0.25">
      <c r="B88" s="11"/>
      <c r="C88" s="11"/>
      <c r="D88" s="11">
        <v>343</v>
      </c>
      <c r="E88" s="11"/>
      <c r="F88" s="11" t="s">
        <v>185</v>
      </c>
      <c r="G88" s="60">
        <v>5580.48</v>
      </c>
      <c r="H88" s="60">
        <f t="shared" ref="H88:J88" si="31">SUM(H89:H91)</f>
        <v>10251</v>
      </c>
      <c r="I88" s="60">
        <f t="shared" si="31"/>
        <v>8066</v>
      </c>
      <c r="J88" s="60">
        <f t="shared" si="31"/>
        <v>9314.2200000000012</v>
      </c>
      <c r="K88" s="69">
        <f t="shared" si="18"/>
        <v>166.90714777223468</v>
      </c>
      <c r="L88" s="69">
        <f t="shared" si="19"/>
        <v>90.861574480538494</v>
      </c>
    </row>
    <row r="89" spans="2:12" x14ac:dyDescent="0.25">
      <c r="B89" s="11"/>
      <c r="C89" s="11"/>
      <c r="D89" s="11"/>
      <c r="E89" s="11">
        <v>3431</v>
      </c>
      <c r="F89" s="11" t="s">
        <v>186</v>
      </c>
      <c r="G89" s="60">
        <v>2244.34</v>
      </c>
      <c r="H89" s="60">
        <f>'Rashodi prema izvorima finan'!D78+'Rashodi prema izvorima finan'!D131+'Rashodi prema izvorima finan'!D196</f>
        <v>2203</v>
      </c>
      <c r="I89" s="60">
        <f>'Rashodi prema izvorima finan'!E78+'Rashodi prema izvorima finan'!E131+'Rashodi prema izvorima finan'!E196</f>
        <v>1939</v>
      </c>
      <c r="J89" s="60">
        <f>'Rashodi prema izvorima finan'!F78+'Rashodi prema izvorima finan'!F131+'Rashodi prema izvorima finan'!F196</f>
        <v>2412.85</v>
      </c>
      <c r="K89" s="69">
        <f t="shared" si="18"/>
        <v>107.50822067957617</v>
      </c>
      <c r="L89" s="69">
        <f t="shared" si="19"/>
        <v>109.52564684521107</v>
      </c>
    </row>
    <row r="90" spans="2:12" x14ac:dyDescent="0.25">
      <c r="B90" s="11"/>
      <c r="C90" s="11"/>
      <c r="D90" s="11"/>
      <c r="E90" s="11">
        <v>3432</v>
      </c>
      <c r="F90" s="11" t="s">
        <v>187</v>
      </c>
      <c r="G90" s="60">
        <v>1063.27</v>
      </c>
      <c r="H90" s="60">
        <f>'Rashodi prema izvorima finan'!D132+'Rashodi prema izvorima finan'!D197</f>
        <v>430</v>
      </c>
      <c r="I90" s="60">
        <f>'Rashodi prema izvorima finan'!E132+'Rashodi prema izvorima finan'!E197</f>
        <v>0</v>
      </c>
      <c r="J90" s="60">
        <f>'Rashodi prema izvorima finan'!F132+'Rashodi prema izvorima finan'!F197</f>
        <v>577.95000000000005</v>
      </c>
      <c r="K90" s="69">
        <f t="shared" si="18"/>
        <v>54.355902075672226</v>
      </c>
      <c r="L90" s="69">
        <f t="shared" si="19"/>
        <v>134.40697674418604</v>
      </c>
    </row>
    <row r="91" spans="2:12" x14ac:dyDescent="0.25">
      <c r="B91" s="11"/>
      <c r="C91" s="11"/>
      <c r="D91" s="11"/>
      <c r="E91" s="11">
        <v>3433</v>
      </c>
      <c r="F91" s="11" t="s">
        <v>188</v>
      </c>
      <c r="G91" s="60">
        <v>2272.87</v>
      </c>
      <c r="H91" s="60">
        <f>'Rashodi prema izvorima finan'!D79+'Rashodi prema izvorima finan'!D198</f>
        <v>7618</v>
      </c>
      <c r="I91" s="60">
        <f>'Rashodi prema izvorima finan'!E79+'Rashodi prema izvorima finan'!E198</f>
        <v>6127</v>
      </c>
      <c r="J91" s="60">
        <f>'Rashodi prema izvorima finan'!F79+'Rashodi prema izvorima finan'!F198</f>
        <v>6323.42</v>
      </c>
      <c r="K91" s="69">
        <f t="shared" si="18"/>
        <v>278.21300822308359</v>
      </c>
      <c r="L91" s="69">
        <f t="shared" si="19"/>
        <v>83.006300866369131</v>
      </c>
    </row>
    <row r="92" spans="2:12" x14ac:dyDescent="0.25">
      <c r="B92" s="11"/>
      <c r="C92" s="11">
        <v>36</v>
      </c>
      <c r="D92" s="11"/>
      <c r="E92" s="11"/>
      <c r="F92" s="11" t="s">
        <v>189</v>
      </c>
      <c r="G92" s="60">
        <f>G93</f>
        <v>15493.17</v>
      </c>
      <c r="H92" s="60">
        <f t="shared" ref="H92:J93" si="32">H93</f>
        <v>21055</v>
      </c>
      <c r="I92" s="60">
        <f t="shared" si="32"/>
        <v>19480</v>
      </c>
      <c r="J92" s="60">
        <f t="shared" si="32"/>
        <v>21719.95</v>
      </c>
      <c r="K92" s="69">
        <f t="shared" si="18"/>
        <v>140.19048393582463</v>
      </c>
      <c r="L92" s="69">
        <f t="shared" si="19"/>
        <v>103.15815720731419</v>
      </c>
    </row>
    <row r="93" spans="2:12" x14ac:dyDescent="0.25">
      <c r="B93" s="11"/>
      <c r="C93" s="11"/>
      <c r="D93" s="11">
        <v>369</v>
      </c>
      <c r="E93" s="11"/>
      <c r="F93" s="11" t="s">
        <v>190</v>
      </c>
      <c r="G93" s="60">
        <f>G94</f>
        <v>15493.17</v>
      </c>
      <c r="H93" s="60">
        <f t="shared" si="32"/>
        <v>21055</v>
      </c>
      <c r="I93" s="60">
        <f t="shared" si="32"/>
        <v>19480</v>
      </c>
      <c r="J93" s="60">
        <f t="shared" si="32"/>
        <v>21719.95</v>
      </c>
      <c r="K93" s="69">
        <f t="shared" si="18"/>
        <v>140.19048393582463</v>
      </c>
      <c r="L93" s="69">
        <f t="shared" si="19"/>
        <v>103.15815720731419</v>
      </c>
    </row>
    <row r="94" spans="2:12" x14ac:dyDescent="0.25">
      <c r="B94" s="11"/>
      <c r="C94" s="11"/>
      <c r="D94" s="11"/>
      <c r="E94" s="11">
        <v>3691</v>
      </c>
      <c r="F94" s="11" t="s">
        <v>88</v>
      </c>
      <c r="G94" s="60">
        <v>15493.17</v>
      </c>
      <c r="H94" s="60">
        <f>'Rashodi prema izvorima finan'!D135+'Rashodi prema izvorima finan'!D201</f>
        <v>21055</v>
      </c>
      <c r="I94" s="60">
        <f>'Rashodi prema izvorima finan'!E135+'Rashodi prema izvorima finan'!E201</f>
        <v>19480</v>
      </c>
      <c r="J94" s="60">
        <f>'Rashodi prema izvorima finan'!F135+'Rashodi prema izvorima finan'!F201</f>
        <v>21719.95</v>
      </c>
      <c r="K94" s="69">
        <f t="shared" si="18"/>
        <v>140.19048393582463</v>
      </c>
      <c r="L94" s="69">
        <f t="shared" si="19"/>
        <v>103.15815720731419</v>
      </c>
    </row>
    <row r="95" spans="2:12" x14ac:dyDescent="0.25">
      <c r="B95" s="11"/>
      <c r="C95" s="11">
        <v>37</v>
      </c>
      <c r="D95" s="11"/>
      <c r="E95" s="11"/>
      <c r="F95" s="11" t="s">
        <v>238</v>
      </c>
      <c r="G95" s="60">
        <f>G96</f>
        <v>12688.3</v>
      </c>
      <c r="H95" s="60">
        <f t="shared" ref="H95:J96" si="33">H96</f>
        <v>0</v>
      </c>
      <c r="I95" s="60">
        <f t="shared" si="33"/>
        <v>5973</v>
      </c>
      <c r="J95" s="60">
        <f t="shared" si="33"/>
        <v>0</v>
      </c>
      <c r="K95" s="69">
        <f t="shared" si="18"/>
        <v>0</v>
      </c>
      <c r="L95" s="69" t="e">
        <f t="shared" si="19"/>
        <v>#DIV/0!</v>
      </c>
    </row>
    <row r="96" spans="2:12" x14ac:dyDescent="0.25">
      <c r="B96" s="11"/>
      <c r="C96" s="11"/>
      <c r="D96" s="11">
        <v>372</v>
      </c>
      <c r="E96" s="11"/>
      <c r="F96" s="11" t="s">
        <v>239</v>
      </c>
      <c r="G96" s="60">
        <f>G97</f>
        <v>12688.3</v>
      </c>
      <c r="H96" s="60">
        <f t="shared" si="33"/>
        <v>0</v>
      </c>
      <c r="I96" s="60">
        <f t="shared" si="33"/>
        <v>5973</v>
      </c>
      <c r="J96" s="60">
        <f t="shared" si="33"/>
        <v>0</v>
      </c>
      <c r="K96" s="69">
        <f t="shared" si="18"/>
        <v>0</v>
      </c>
      <c r="L96" s="69" t="e">
        <f t="shared" si="19"/>
        <v>#DIV/0!</v>
      </c>
    </row>
    <row r="97" spans="2:12" x14ac:dyDescent="0.25">
      <c r="B97" s="11"/>
      <c r="C97" s="11"/>
      <c r="D97" s="11"/>
      <c r="E97" s="11">
        <v>3721</v>
      </c>
      <c r="F97" s="11" t="s">
        <v>191</v>
      </c>
      <c r="G97" s="60">
        <v>12688.3</v>
      </c>
      <c r="H97" s="60">
        <f>'Rashodi prema izvorima finan'!D291</f>
        <v>0</v>
      </c>
      <c r="I97" s="60">
        <f>'Rashodi prema izvorima finan'!E291</f>
        <v>5973</v>
      </c>
      <c r="J97" s="60">
        <f>'Rashodi prema izvorima finan'!F291</f>
        <v>0</v>
      </c>
      <c r="K97" s="69">
        <f t="shared" si="18"/>
        <v>0</v>
      </c>
      <c r="L97" s="69" t="e">
        <f t="shared" si="19"/>
        <v>#DIV/0!</v>
      </c>
    </row>
    <row r="98" spans="2:12" x14ac:dyDescent="0.25">
      <c r="B98" s="11"/>
      <c r="C98" s="11">
        <v>38</v>
      </c>
      <c r="D98" s="11"/>
      <c r="E98" s="11"/>
      <c r="F98" s="11" t="s">
        <v>285</v>
      </c>
      <c r="G98" s="60">
        <f>G99</f>
        <v>1260.8699999999999</v>
      </c>
      <c r="H98" s="60">
        <f>H99</f>
        <v>1265</v>
      </c>
      <c r="I98" s="60">
        <f t="shared" ref="I98:J98" si="34">I99</f>
        <v>0</v>
      </c>
      <c r="J98" s="60">
        <f t="shared" si="34"/>
        <v>1265</v>
      </c>
      <c r="K98" s="69">
        <f t="shared" si="18"/>
        <v>100.32755161118911</v>
      </c>
      <c r="L98" s="69">
        <f t="shared" si="19"/>
        <v>100</v>
      </c>
    </row>
    <row r="99" spans="2:12" x14ac:dyDescent="0.25">
      <c r="B99" s="11"/>
      <c r="C99" s="11"/>
      <c r="D99" s="11">
        <v>381</v>
      </c>
      <c r="E99" s="11"/>
      <c r="F99" s="11" t="s">
        <v>97</v>
      </c>
      <c r="G99" s="60">
        <f>G100</f>
        <v>1260.8699999999999</v>
      </c>
      <c r="H99" s="60">
        <f>H100</f>
        <v>1265</v>
      </c>
      <c r="I99" s="60">
        <v>0</v>
      </c>
      <c r="J99" s="60">
        <f>J100</f>
        <v>1265</v>
      </c>
      <c r="K99" s="69">
        <f t="shared" si="18"/>
        <v>100.32755161118911</v>
      </c>
      <c r="L99" s="69">
        <f t="shared" si="19"/>
        <v>100</v>
      </c>
    </row>
    <row r="100" spans="2:12" x14ac:dyDescent="0.25">
      <c r="B100" s="11"/>
      <c r="C100" s="11"/>
      <c r="D100" s="11"/>
      <c r="E100" s="11">
        <v>3811</v>
      </c>
      <c r="F100" s="11" t="s">
        <v>286</v>
      </c>
      <c r="G100" s="60">
        <v>1260.8699999999999</v>
      </c>
      <c r="H100" s="60">
        <f>'Rashodi prema izvorima finan'!D207</f>
        <v>1265</v>
      </c>
      <c r="I100" s="60">
        <v>0</v>
      </c>
      <c r="J100" s="60">
        <f>'Rashodi prema izvorima finan'!F207</f>
        <v>1265</v>
      </c>
      <c r="K100" s="69">
        <f t="shared" si="18"/>
        <v>100.32755161118911</v>
      </c>
      <c r="L100" s="69">
        <f t="shared" si="19"/>
        <v>100</v>
      </c>
    </row>
    <row r="101" spans="2:12" x14ac:dyDescent="0.25">
      <c r="B101" s="13">
        <v>4</v>
      </c>
      <c r="C101" s="14"/>
      <c r="D101" s="14"/>
      <c r="E101" s="14"/>
      <c r="F101" s="20" t="s">
        <v>6</v>
      </c>
      <c r="G101" s="60">
        <f>G102+G105</f>
        <v>73707.820000000007</v>
      </c>
      <c r="H101" s="60">
        <f t="shared" ref="H101:I101" si="35">H102+H105</f>
        <v>82975</v>
      </c>
      <c r="I101" s="60">
        <f t="shared" si="35"/>
        <v>60067</v>
      </c>
      <c r="J101" s="60">
        <f>J102+J105</f>
        <v>76792.25</v>
      </c>
      <c r="K101" s="69">
        <f t="shared" si="18"/>
        <v>104.18467131438697</v>
      </c>
      <c r="L101" s="69">
        <f t="shared" si="19"/>
        <v>92.548659234709248</v>
      </c>
    </row>
    <row r="102" spans="2:12" ht="25.5" x14ac:dyDescent="0.25">
      <c r="B102" s="15"/>
      <c r="C102" s="15">
        <v>41</v>
      </c>
      <c r="D102" s="15"/>
      <c r="E102" s="15"/>
      <c r="F102" s="21" t="s">
        <v>7</v>
      </c>
      <c r="G102" s="60">
        <f>G103</f>
        <v>5361.16</v>
      </c>
      <c r="H102" s="60">
        <f t="shared" ref="H102:J103" si="36">H103</f>
        <v>9721</v>
      </c>
      <c r="I102" s="60">
        <f t="shared" si="36"/>
        <v>6782</v>
      </c>
      <c r="J102" s="60">
        <f t="shared" si="36"/>
        <v>9721.4500000000007</v>
      </c>
      <c r="K102" s="69">
        <f t="shared" si="18"/>
        <v>181.33109252475214</v>
      </c>
      <c r="L102" s="69">
        <f t="shared" si="19"/>
        <v>100.00462915337928</v>
      </c>
    </row>
    <row r="103" spans="2:12" x14ac:dyDescent="0.25">
      <c r="B103" s="15"/>
      <c r="C103" s="15"/>
      <c r="D103" s="11">
        <v>412</v>
      </c>
      <c r="E103" s="11"/>
      <c r="F103" s="11" t="s">
        <v>240</v>
      </c>
      <c r="G103" s="60">
        <f>G104</f>
        <v>5361.16</v>
      </c>
      <c r="H103" s="60">
        <f t="shared" si="36"/>
        <v>9721</v>
      </c>
      <c r="I103" s="60">
        <f t="shared" si="36"/>
        <v>6782</v>
      </c>
      <c r="J103" s="60">
        <f t="shared" si="36"/>
        <v>9721.4500000000007</v>
      </c>
      <c r="K103" s="69">
        <f t="shared" si="18"/>
        <v>181.33109252475214</v>
      </c>
      <c r="L103" s="69">
        <f t="shared" si="19"/>
        <v>100.00462915337928</v>
      </c>
    </row>
    <row r="104" spans="2:12" x14ac:dyDescent="0.25">
      <c r="B104" s="15"/>
      <c r="C104" s="15"/>
      <c r="D104" s="11"/>
      <c r="E104" s="11">
        <v>4123</v>
      </c>
      <c r="F104" s="11" t="s">
        <v>192</v>
      </c>
      <c r="G104" s="60">
        <f>'Rashodi prema izvorima finan'!C83+'Rashodi prema izvorima finan'!C142+'Rashodi prema izvorima finan'!C295</f>
        <v>5361.16</v>
      </c>
      <c r="H104" s="60">
        <f>'Rashodi prema izvorima finan'!D83+'Rashodi prema izvorima finan'!D142+'Rashodi prema izvorima finan'!D295+'Rashodi prema izvorima finan'!D211</f>
        <v>9721</v>
      </c>
      <c r="I104" s="60">
        <f>'Rashodi prema izvorima finan'!E83+'Rashodi prema izvorima finan'!E142+'Rashodi prema izvorima finan'!E295+'Rashodi prema izvorima finan'!E211</f>
        <v>6782</v>
      </c>
      <c r="J104" s="60">
        <f>'Rashodi prema izvorima finan'!F83+'Rashodi prema izvorima finan'!F142+'Rashodi prema izvorima finan'!F295+'Rashodi prema izvorima finan'!F211</f>
        <v>9721.4500000000007</v>
      </c>
      <c r="K104" s="69">
        <f t="shared" si="18"/>
        <v>181.33109252475214</v>
      </c>
      <c r="L104" s="69">
        <f t="shared" si="19"/>
        <v>100.00462915337928</v>
      </c>
    </row>
    <row r="105" spans="2:12" ht="36.75" customHeight="1" x14ac:dyDescent="0.25">
      <c r="B105" s="15"/>
      <c r="C105" s="15">
        <v>42</v>
      </c>
      <c r="D105" s="15"/>
      <c r="E105" s="15"/>
      <c r="F105" s="21" t="s">
        <v>193</v>
      </c>
      <c r="G105" s="60">
        <f>G106+G112+G114</f>
        <v>68346.66</v>
      </c>
      <c r="H105" s="60">
        <f t="shared" ref="H105:I105" si="37">H106+H112+H114</f>
        <v>73254</v>
      </c>
      <c r="I105" s="60">
        <f t="shared" si="37"/>
        <v>53285</v>
      </c>
      <c r="J105" s="60">
        <f>J106+J112+J114</f>
        <v>67070.8</v>
      </c>
      <c r="K105" s="69">
        <f t="shared" si="18"/>
        <v>98.133251866294557</v>
      </c>
      <c r="L105" s="69">
        <f t="shared" si="19"/>
        <v>91.559232260354378</v>
      </c>
    </row>
    <row r="106" spans="2:12" x14ac:dyDescent="0.25">
      <c r="B106" s="15"/>
      <c r="C106" s="15"/>
      <c r="D106" s="11">
        <v>422</v>
      </c>
      <c r="E106" s="11"/>
      <c r="F106" s="11" t="s">
        <v>194</v>
      </c>
      <c r="G106" s="60">
        <f>SUM(G107:G110)</f>
        <v>61497.100000000006</v>
      </c>
      <c r="H106" s="60">
        <f>SUM(H107:H111)</f>
        <v>68518</v>
      </c>
      <c r="I106" s="60">
        <f t="shared" ref="I106" si="38">SUM(I107:I111)</f>
        <v>45040</v>
      </c>
      <c r="J106" s="60">
        <f>SUM(J107:J111)</f>
        <v>62023.73</v>
      </c>
      <c r="K106" s="69">
        <f t="shared" si="18"/>
        <v>100.85634932378925</v>
      </c>
      <c r="L106" s="69">
        <f t="shared" si="19"/>
        <v>90.521804489331274</v>
      </c>
    </row>
    <row r="107" spans="2:12" x14ac:dyDescent="0.25">
      <c r="B107" s="15"/>
      <c r="C107" s="15"/>
      <c r="D107" s="11"/>
      <c r="E107" s="11">
        <v>4221</v>
      </c>
      <c r="F107" s="11" t="s">
        <v>100</v>
      </c>
      <c r="G107" s="60">
        <v>37865.870000000003</v>
      </c>
      <c r="H107" s="60">
        <f>'Rashodi prema izvorima finan'!D86+'Rashodi prema izvorima finan'!D145+'Rashodi prema izvorima finan'!D214+'Rashodi prema izvorima finan'!D298+'Rashodi prema izvorima finan'!D253+'Rashodi prema izvorima finan'!D332</f>
        <v>63193</v>
      </c>
      <c r="I107" s="60">
        <f>'Rashodi prema izvorima finan'!E86+'Rashodi prema izvorima finan'!E145+'Rashodi prema izvorima finan'!E214+'Rashodi prema izvorima finan'!E298+'Rashodi prema izvorima finan'!E253+'Rashodi prema izvorima finan'!E332</f>
        <v>40213</v>
      </c>
      <c r="J107" s="60">
        <f>'Rashodi prema izvorima finan'!F86+'Rashodi prema izvorima finan'!F145+'Rashodi prema izvorima finan'!F214+'Rashodi prema izvorima finan'!F298+'Rashodi prema izvorima finan'!F253+'Rashodi prema izvorima finan'!F332</f>
        <v>56698.700000000004</v>
      </c>
      <c r="K107" s="69">
        <f t="shared" si="18"/>
        <v>149.73563264227124</v>
      </c>
      <c r="L107" s="69">
        <f t="shared" si="19"/>
        <v>89.723070593261923</v>
      </c>
    </row>
    <row r="108" spans="2:12" x14ac:dyDescent="0.25">
      <c r="B108" s="15"/>
      <c r="C108" s="15"/>
      <c r="D108" s="11"/>
      <c r="E108" s="11">
        <v>4222</v>
      </c>
      <c r="F108" s="11" t="s">
        <v>284</v>
      </c>
      <c r="G108" s="60">
        <v>3006.17</v>
      </c>
      <c r="H108" s="60">
        <f>'Rashodi prema izvorima finan'!D299</f>
        <v>1450</v>
      </c>
      <c r="I108" s="60">
        <f>'Rashodi prema izvorima finan'!E299</f>
        <v>0</v>
      </c>
      <c r="J108" s="60">
        <f>'Rashodi prema izvorima finan'!F299</f>
        <v>1449.99</v>
      </c>
      <c r="K108" s="69">
        <f t="shared" si="18"/>
        <v>48.233799153075175</v>
      </c>
      <c r="L108" s="69">
        <f t="shared" si="19"/>
        <v>99.999310344827592</v>
      </c>
    </row>
    <row r="109" spans="2:12" x14ac:dyDescent="0.25">
      <c r="B109" s="15"/>
      <c r="C109" s="15"/>
      <c r="D109" s="11"/>
      <c r="E109" s="11">
        <v>4224</v>
      </c>
      <c r="F109" s="11" t="s">
        <v>195</v>
      </c>
      <c r="G109" s="60">
        <v>2214.9299999999998</v>
      </c>
      <c r="H109" s="60">
        <f>'Rashodi prema izvorima finan'!D147</f>
        <v>2345</v>
      </c>
      <c r="I109" s="60">
        <f>'Rashodi prema izvorima finan'!E147</f>
        <v>0</v>
      </c>
      <c r="J109" s="60">
        <f>'Rashodi prema izvorima finan'!F147</f>
        <v>2345.0500000000002</v>
      </c>
      <c r="K109" s="69">
        <f t="shared" si="18"/>
        <v>105.87467775505321</v>
      </c>
      <c r="L109" s="69">
        <f t="shared" si="19"/>
        <v>100.00213219616205</v>
      </c>
    </row>
    <row r="110" spans="2:12" x14ac:dyDescent="0.25">
      <c r="B110" s="15"/>
      <c r="C110" s="15"/>
      <c r="D110" s="11"/>
      <c r="E110" s="11">
        <v>4225</v>
      </c>
      <c r="F110" s="11" t="s">
        <v>196</v>
      </c>
      <c r="G110" s="60">
        <v>18410.13</v>
      </c>
      <c r="H110" s="60">
        <f>'Rashodi prema izvorima finan'!D87+'Rashodi prema izvorima finan'!D148+'Rashodi prema izvorima finan'!D301</f>
        <v>1360</v>
      </c>
      <c r="I110" s="60">
        <f>'Rashodi prema izvorima finan'!E87+'Rashodi prema izvorima finan'!E148+'Rashodi prema izvorima finan'!E301</f>
        <v>4827</v>
      </c>
      <c r="J110" s="60">
        <f>'Rashodi prema izvorima finan'!F87+'Rashodi prema izvorima finan'!F148+'Rashodi prema izvorima finan'!F301</f>
        <v>1360</v>
      </c>
      <c r="K110" s="69">
        <f t="shared" ref="K110:K115" si="39">J110/G110*100</f>
        <v>7.387237352479314</v>
      </c>
      <c r="L110" s="69">
        <f t="shared" ref="L110:L115" si="40">J110/H110*100</f>
        <v>100</v>
      </c>
    </row>
    <row r="111" spans="2:12" x14ac:dyDescent="0.25">
      <c r="B111" s="15"/>
      <c r="C111" s="15"/>
      <c r="D111" s="11"/>
      <c r="E111" s="11">
        <v>4227</v>
      </c>
      <c r="F111" s="102" t="s">
        <v>294</v>
      </c>
      <c r="G111" s="60">
        <v>0</v>
      </c>
      <c r="H111" s="60">
        <f>'Rashodi prema izvorima finan'!D215</f>
        <v>170</v>
      </c>
      <c r="I111" s="60">
        <f>'Rashodi prema izvorima finan'!E215</f>
        <v>0</v>
      </c>
      <c r="J111" s="60">
        <f>'Rashodi prema izvorima finan'!F215</f>
        <v>169.99</v>
      </c>
      <c r="K111" s="69" t="e">
        <f t="shared" si="39"/>
        <v>#DIV/0!</v>
      </c>
      <c r="L111" s="69">
        <f t="shared" si="40"/>
        <v>99.994117647058829</v>
      </c>
    </row>
    <row r="112" spans="2:12" x14ac:dyDescent="0.25">
      <c r="B112" s="15"/>
      <c r="C112" s="15"/>
      <c r="D112" s="11">
        <v>424</v>
      </c>
      <c r="E112" s="11"/>
      <c r="F112" s="101" t="s">
        <v>197</v>
      </c>
      <c r="G112" s="60">
        <f>G113</f>
        <v>5861.65</v>
      </c>
      <c r="H112" s="60">
        <f t="shared" ref="H112:J112" si="41">H113</f>
        <v>3185</v>
      </c>
      <c r="I112" s="60">
        <f t="shared" si="41"/>
        <v>5825</v>
      </c>
      <c r="J112" s="60">
        <f t="shared" si="41"/>
        <v>3495.5099999999998</v>
      </c>
      <c r="K112" s="69">
        <f t="shared" si="39"/>
        <v>59.633550280211203</v>
      </c>
      <c r="L112" s="69">
        <f t="shared" si="40"/>
        <v>109.749136577708</v>
      </c>
    </row>
    <row r="113" spans="2:12" x14ac:dyDescent="0.25">
      <c r="B113" s="15"/>
      <c r="C113" s="15"/>
      <c r="D113" s="11"/>
      <c r="E113" s="11">
        <v>4241</v>
      </c>
      <c r="F113" s="11" t="s">
        <v>241</v>
      </c>
      <c r="G113" s="60">
        <v>5861.65</v>
      </c>
      <c r="H113" s="60">
        <f>'Rashodi prema izvorima finan'!D89+'Rashodi prema izvorima finan'!D217+'Rashodi prema izvorima finan'!D303</f>
        <v>3185</v>
      </c>
      <c r="I113" s="60">
        <f>'Rashodi prema izvorima finan'!E89+'Rashodi prema izvorima finan'!E217+'Rashodi prema izvorima finan'!E303</f>
        <v>5825</v>
      </c>
      <c r="J113" s="60">
        <f>'Rashodi prema izvorima finan'!F89+'Rashodi prema izvorima finan'!F217+'Rashodi prema izvorima finan'!F303</f>
        <v>3495.5099999999998</v>
      </c>
      <c r="K113" s="69">
        <f t="shared" si="39"/>
        <v>59.633550280211203</v>
      </c>
      <c r="L113" s="69">
        <f t="shared" si="40"/>
        <v>109.749136577708</v>
      </c>
    </row>
    <row r="114" spans="2:12" x14ac:dyDescent="0.25">
      <c r="B114" s="15"/>
      <c r="C114" s="15"/>
      <c r="D114" s="11">
        <v>426</v>
      </c>
      <c r="E114" s="11"/>
      <c r="F114" s="11" t="s">
        <v>198</v>
      </c>
      <c r="G114" s="60">
        <f>G115</f>
        <v>987.91</v>
      </c>
      <c r="H114" s="60">
        <f t="shared" ref="H114:J114" si="42">H115</f>
        <v>1551</v>
      </c>
      <c r="I114" s="60">
        <f t="shared" si="42"/>
        <v>2420</v>
      </c>
      <c r="J114" s="60">
        <f t="shared" si="42"/>
        <v>1551.56</v>
      </c>
      <c r="K114" s="69">
        <f t="shared" si="39"/>
        <v>157.05479244060695</v>
      </c>
      <c r="L114" s="69">
        <f t="shared" si="40"/>
        <v>100.0361057382334</v>
      </c>
    </row>
    <row r="115" spans="2:12" x14ac:dyDescent="0.25">
      <c r="B115" s="15"/>
      <c r="C115" s="15"/>
      <c r="D115" s="11"/>
      <c r="E115" s="11">
        <v>4262</v>
      </c>
      <c r="F115" s="11" t="s">
        <v>199</v>
      </c>
      <c r="G115" s="60">
        <v>987.91</v>
      </c>
      <c r="H115" s="60">
        <f>'Rashodi prema izvorima finan'!D91+'Rashodi prema izvorima finan'!D219+'Rashodi prema izvorima finan'!D152</f>
        <v>1551</v>
      </c>
      <c r="I115" s="60">
        <f>'Rashodi prema izvorima finan'!E91+'Rashodi prema izvorima finan'!E219+'Rashodi prema izvorima finan'!E152</f>
        <v>2420</v>
      </c>
      <c r="J115" s="60">
        <f>'Rashodi prema izvorima finan'!F91+'Rashodi prema izvorima finan'!F219+'Rashodi prema izvorima finan'!F152</f>
        <v>1551.56</v>
      </c>
      <c r="K115" s="69">
        <f t="shared" si="39"/>
        <v>157.05479244060695</v>
      </c>
      <c r="L115" s="69">
        <f t="shared" si="40"/>
        <v>100.0361057382334</v>
      </c>
    </row>
    <row r="116" spans="2:12" x14ac:dyDescent="0.25"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</row>
    <row r="117" spans="2:12" x14ac:dyDescent="0.25"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</row>
  </sheetData>
  <autoFilter ref="F1:F115" xr:uid="{00000000-0009-0000-0000-000001000000}"/>
  <mergeCells count="8">
    <mergeCell ref="C1:E1"/>
    <mergeCell ref="B2:L2"/>
    <mergeCell ref="B4:L4"/>
    <mergeCell ref="B6:L6"/>
    <mergeCell ref="B44:F44"/>
    <mergeCell ref="B9:F9"/>
    <mergeCell ref="B43:F43"/>
    <mergeCell ref="B8:F8"/>
  </mergeCells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343"/>
  <sheetViews>
    <sheetView topLeftCell="A126" zoomScaleNormal="100" workbookViewId="0">
      <selection activeCell="C140" sqref="C140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  <col min="11" max="11" width="10.140625" bestFit="1" customWidth="1"/>
    <col min="12" max="12" width="11.7109375" bestFit="1" customWidth="1"/>
  </cols>
  <sheetData>
    <row r="1" spans="2:8" ht="25.5" x14ac:dyDescent="0.25">
      <c r="B1" s="75" t="s">
        <v>235</v>
      </c>
      <c r="C1" s="3"/>
      <c r="D1" s="3"/>
      <c r="E1" s="3"/>
      <c r="F1" s="4"/>
      <c r="G1" s="4"/>
      <c r="H1" s="4"/>
    </row>
    <row r="2" spans="2:8" ht="15.75" customHeight="1" x14ac:dyDescent="0.25">
      <c r="B2" s="137" t="s">
        <v>41</v>
      </c>
      <c r="C2" s="137"/>
      <c r="D2" s="137"/>
      <c r="E2" s="137"/>
      <c r="F2" s="137"/>
      <c r="G2" s="137"/>
      <c r="H2" s="137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33.75" customHeight="1" x14ac:dyDescent="0.25">
      <c r="B4" s="43" t="s">
        <v>8</v>
      </c>
      <c r="C4" s="43" t="s">
        <v>281</v>
      </c>
      <c r="D4" s="43" t="s">
        <v>278</v>
      </c>
      <c r="E4" s="43" t="s">
        <v>50</v>
      </c>
      <c r="F4" s="43" t="s">
        <v>298</v>
      </c>
      <c r="G4" s="43" t="s">
        <v>25</v>
      </c>
      <c r="H4" s="43" t="s">
        <v>51</v>
      </c>
    </row>
    <row r="5" spans="2:8" x14ac:dyDescent="0.25">
      <c r="B5" s="43">
        <v>1</v>
      </c>
      <c r="C5" s="45">
        <v>2</v>
      </c>
      <c r="D5" s="45">
        <v>3</v>
      </c>
      <c r="E5" s="45">
        <v>4</v>
      </c>
      <c r="F5" s="45">
        <v>5</v>
      </c>
      <c r="G5" s="45" t="s">
        <v>38</v>
      </c>
      <c r="H5" s="45" t="s">
        <v>296</v>
      </c>
    </row>
    <row r="6" spans="2:8" x14ac:dyDescent="0.25">
      <c r="B6" s="15" t="s">
        <v>47</v>
      </c>
      <c r="C6" s="93">
        <f>C7+C11+C17+C22+C29</f>
        <v>3349458.6700000004</v>
      </c>
      <c r="D6" s="93">
        <f>D7+D11+D17+D22+D29+D32</f>
        <v>3657458</v>
      </c>
      <c r="E6" s="93">
        <f t="shared" ref="E6" si="0">E7+E11+E17+E22+E29</f>
        <v>3783184</v>
      </c>
      <c r="F6" s="93">
        <f>F7+F11+F17+F22+F29+F32</f>
        <v>3651386.26</v>
      </c>
      <c r="G6" s="59">
        <f>F6/C6*100</f>
        <v>109.0142204979051</v>
      </c>
      <c r="H6" s="59">
        <f>F6/D6*100</f>
        <v>99.833990164753757</v>
      </c>
    </row>
    <row r="7" spans="2:8" x14ac:dyDescent="0.25">
      <c r="B7" s="15" t="s">
        <v>66</v>
      </c>
      <c r="C7" s="60">
        <f>C9+C10</f>
        <v>2322492.9300000002</v>
      </c>
      <c r="D7" s="60">
        <f t="shared" ref="D7:F7" si="1">D9+D10</f>
        <v>2688491</v>
      </c>
      <c r="E7" s="60">
        <f t="shared" si="1"/>
        <v>2763951</v>
      </c>
      <c r="F7" s="60">
        <f t="shared" si="1"/>
        <v>2678643.5699999998</v>
      </c>
      <c r="G7" s="59">
        <f t="shared" ref="G7:G35" si="2">F7/C7*100</f>
        <v>115.33484280617378</v>
      </c>
      <c r="H7" s="59">
        <f t="shared" ref="H7:H35" si="3">F7/D7*100</f>
        <v>99.633719063965614</v>
      </c>
    </row>
    <row r="8" spans="2:8" x14ac:dyDescent="0.25">
      <c r="B8" s="87" t="s">
        <v>20</v>
      </c>
      <c r="C8" s="60">
        <f>C9</f>
        <v>2322492.9300000002</v>
      </c>
      <c r="D8" s="60">
        <f t="shared" ref="D8:F8" si="4">D9</f>
        <v>2688491</v>
      </c>
      <c r="E8" s="60">
        <f t="shared" si="4"/>
        <v>2763951</v>
      </c>
      <c r="F8" s="60">
        <f t="shared" si="4"/>
        <v>2678643.5699999998</v>
      </c>
      <c r="G8" s="59">
        <f t="shared" si="2"/>
        <v>115.33484280617378</v>
      </c>
      <c r="H8" s="59">
        <f t="shared" si="3"/>
        <v>99.633719063965614</v>
      </c>
    </row>
    <row r="9" spans="2:8" x14ac:dyDescent="0.25">
      <c r="B9" s="85" t="s">
        <v>242</v>
      </c>
      <c r="C9" s="60">
        <v>2322492.9300000002</v>
      </c>
      <c r="D9" s="60">
        <v>2688491</v>
      </c>
      <c r="E9" s="60">
        <v>2763951</v>
      </c>
      <c r="F9" s="65">
        <v>2678643.5699999998</v>
      </c>
      <c r="G9" s="59">
        <f t="shared" si="2"/>
        <v>115.33484280617378</v>
      </c>
      <c r="H9" s="59">
        <f t="shared" si="3"/>
        <v>99.633719063965614</v>
      </c>
    </row>
    <row r="10" spans="2:8" x14ac:dyDescent="0.25">
      <c r="B10" s="85" t="s">
        <v>65</v>
      </c>
      <c r="C10" s="60">
        <v>0</v>
      </c>
      <c r="D10" s="60">
        <v>0</v>
      </c>
      <c r="E10" s="60">
        <v>0</v>
      </c>
      <c r="F10" s="61">
        <v>0</v>
      </c>
      <c r="G10" s="59" t="e">
        <f t="shared" si="2"/>
        <v>#DIV/0!</v>
      </c>
      <c r="H10" s="59" t="e">
        <f t="shared" si="3"/>
        <v>#DIV/0!</v>
      </c>
    </row>
    <row r="11" spans="2:8" x14ac:dyDescent="0.25">
      <c r="B11" s="15" t="s">
        <v>67</v>
      </c>
      <c r="C11" s="60">
        <f>C12</f>
        <v>211510.81</v>
      </c>
      <c r="D11" s="60">
        <f t="shared" ref="D11:F11" si="5">D12</f>
        <v>172686</v>
      </c>
      <c r="E11" s="60">
        <f t="shared" si="5"/>
        <v>266000</v>
      </c>
      <c r="F11" s="60">
        <f t="shared" si="5"/>
        <v>174066.44</v>
      </c>
      <c r="G11" s="59">
        <f t="shared" si="2"/>
        <v>82.296710981344162</v>
      </c>
      <c r="H11" s="59">
        <f t="shared" si="3"/>
        <v>100.79939311814508</v>
      </c>
    </row>
    <row r="12" spans="2:8" x14ac:dyDescent="0.25">
      <c r="B12" s="86" t="s">
        <v>22</v>
      </c>
      <c r="C12" s="60">
        <f>C13+C14+C15+C16</f>
        <v>211510.81</v>
      </c>
      <c r="D12" s="60">
        <f t="shared" ref="D12:F12" si="6">D13+D14+D15+D16</f>
        <v>172686</v>
      </c>
      <c r="E12" s="60">
        <f t="shared" si="6"/>
        <v>266000</v>
      </c>
      <c r="F12" s="60">
        <f t="shared" si="6"/>
        <v>174066.44</v>
      </c>
      <c r="G12" s="59">
        <f t="shared" si="2"/>
        <v>82.296710981344162</v>
      </c>
      <c r="H12" s="59">
        <f t="shared" si="3"/>
        <v>100.79939311814508</v>
      </c>
    </row>
    <row r="13" spans="2:8" ht="25.5" x14ac:dyDescent="0.25">
      <c r="B13" s="86" t="s">
        <v>70</v>
      </c>
      <c r="C13" s="60">
        <v>11.01</v>
      </c>
      <c r="D13" s="60">
        <v>0</v>
      </c>
      <c r="E13" s="62">
        <v>0</v>
      </c>
      <c r="F13" s="61">
        <v>0</v>
      </c>
      <c r="G13" s="59">
        <f t="shared" si="2"/>
        <v>0</v>
      </c>
      <c r="H13" s="59" t="e">
        <f t="shared" si="3"/>
        <v>#DIV/0!</v>
      </c>
    </row>
    <row r="14" spans="2:8" ht="25.5" x14ac:dyDescent="0.25">
      <c r="B14" s="86" t="s">
        <v>275</v>
      </c>
      <c r="C14" s="60">
        <v>32.869999999999997</v>
      </c>
      <c r="D14" s="60">
        <v>124</v>
      </c>
      <c r="E14" s="62">
        <v>0</v>
      </c>
      <c r="F14" s="61">
        <v>157.82</v>
      </c>
      <c r="G14" s="59">
        <f t="shared" si="2"/>
        <v>480.13386066321874</v>
      </c>
      <c r="H14" s="59">
        <f t="shared" si="3"/>
        <v>127.27419354838709</v>
      </c>
    </row>
    <row r="15" spans="2:8" x14ac:dyDescent="0.25">
      <c r="B15" s="86" t="s">
        <v>243</v>
      </c>
      <c r="C15" s="60">
        <v>0</v>
      </c>
      <c r="D15" s="60">
        <v>0</v>
      </c>
      <c r="E15" s="62">
        <v>0</v>
      </c>
      <c r="F15" s="61">
        <v>0</v>
      </c>
      <c r="G15" s="59" t="e">
        <f t="shared" si="2"/>
        <v>#DIV/0!</v>
      </c>
      <c r="H15" s="59" t="e">
        <f t="shared" si="3"/>
        <v>#DIV/0!</v>
      </c>
    </row>
    <row r="16" spans="2:8" x14ac:dyDescent="0.25">
      <c r="B16" s="86" t="s">
        <v>68</v>
      </c>
      <c r="C16" s="60">
        <v>211466.93</v>
      </c>
      <c r="D16" s="60">
        <v>172562</v>
      </c>
      <c r="E16" s="62">
        <v>266000</v>
      </c>
      <c r="F16" s="65">
        <v>173908.62</v>
      </c>
      <c r="G16" s="59">
        <f t="shared" si="2"/>
        <v>82.239156732449842</v>
      </c>
      <c r="H16" s="59">
        <f t="shared" si="3"/>
        <v>100.78036879498381</v>
      </c>
    </row>
    <row r="17" spans="2:8" x14ac:dyDescent="0.25">
      <c r="B17" s="15" t="s">
        <v>73</v>
      </c>
      <c r="C17" s="60">
        <f>C18</f>
        <v>395128.71</v>
      </c>
      <c r="D17" s="60">
        <f t="shared" ref="D17:F17" si="7">D18</f>
        <v>383275</v>
      </c>
      <c r="E17" s="60">
        <f t="shared" si="7"/>
        <v>409578</v>
      </c>
      <c r="F17" s="60">
        <f t="shared" si="7"/>
        <v>378505.89999999997</v>
      </c>
      <c r="G17" s="59">
        <f t="shared" si="2"/>
        <v>95.793064492833224</v>
      </c>
      <c r="H17" s="59">
        <f t="shared" si="3"/>
        <v>98.75569760615744</v>
      </c>
    </row>
    <row r="18" spans="2:8" x14ac:dyDescent="0.25">
      <c r="B18" s="86" t="s">
        <v>69</v>
      </c>
      <c r="C18" s="60">
        <f>C19+C20+C21</f>
        <v>395128.71</v>
      </c>
      <c r="D18" s="60">
        <f t="shared" ref="D18:F18" si="8">D19+D20+D21</f>
        <v>383275</v>
      </c>
      <c r="E18" s="60">
        <f t="shared" si="8"/>
        <v>409578</v>
      </c>
      <c r="F18" s="60">
        <f t="shared" si="8"/>
        <v>378505.89999999997</v>
      </c>
      <c r="G18" s="59">
        <f t="shared" si="2"/>
        <v>95.793064492833224</v>
      </c>
      <c r="H18" s="59">
        <f t="shared" si="3"/>
        <v>98.75569760615744</v>
      </c>
    </row>
    <row r="19" spans="2:8" ht="25.5" x14ac:dyDescent="0.25">
      <c r="B19" s="86" t="s">
        <v>70</v>
      </c>
      <c r="C19" s="60">
        <v>7.26</v>
      </c>
      <c r="D19" s="60">
        <v>0</v>
      </c>
      <c r="E19" s="62">
        <v>0</v>
      </c>
      <c r="F19" s="61">
        <v>7.67</v>
      </c>
      <c r="G19" s="59">
        <f t="shared" si="2"/>
        <v>105.6473829201102</v>
      </c>
      <c r="H19" s="59" t="e">
        <f t="shared" si="3"/>
        <v>#DIV/0!</v>
      </c>
    </row>
    <row r="20" spans="2:8" ht="25.5" x14ac:dyDescent="0.25">
      <c r="B20" s="86" t="s">
        <v>275</v>
      </c>
      <c r="C20" s="60">
        <v>0.39</v>
      </c>
      <c r="D20" s="60">
        <v>0</v>
      </c>
      <c r="E20" s="62">
        <v>0</v>
      </c>
      <c r="F20" s="61">
        <v>0</v>
      </c>
      <c r="G20" s="59">
        <f t="shared" si="2"/>
        <v>0</v>
      </c>
      <c r="H20" s="59" t="e">
        <f t="shared" si="3"/>
        <v>#DIV/0!</v>
      </c>
    </row>
    <row r="21" spans="2:8" x14ac:dyDescent="0.25">
      <c r="B21" s="86" t="s">
        <v>71</v>
      </c>
      <c r="C21" s="60">
        <v>395121.06</v>
      </c>
      <c r="D21" s="60">
        <v>383275</v>
      </c>
      <c r="E21" s="62">
        <v>409578</v>
      </c>
      <c r="F21" s="65">
        <v>378498.23</v>
      </c>
      <c r="G21" s="59">
        <f t="shared" si="2"/>
        <v>95.792977979963908</v>
      </c>
      <c r="H21" s="59">
        <f t="shared" si="3"/>
        <v>98.753696432065738</v>
      </c>
    </row>
    <row r="22" spans="2:8" x14ac:dyDescent="0.25">
      <c r="B22" s="15" t="s">
        <v>72</v>
      </c>
      <c r="C22" s="60">
        <f>C23+C25</f>
        <v>350675.26999999996</v>
      </c>
      <c r="D22" s="60">
        <f t="shared" ref="D22:F22" si="9">D23+D25</f>
        <v>357525</v>
      </c>
      <c r="E22" s="60">
        <f t="shared" si="9"/>
        <v>274372</v>
      </c>
      <c r="F22" s="60">
        <f t="shared" si="9"/>
        <v>364688.75</v>
      </c>
      <c r="G22" s="59">
        <f t="shared" si="2"/>
        <v>103.99614150150937</v>
      </c>
      <c r="H22" s="59">
        <f t="shared" si="3"/>
        <v>102.00370603454303</v>
      </c>
    </row>
    <row r="23" spans="2:8" x14ac:dyDescent="0.25">
      <c r="B23" s="86" t="s">
        <v>74</v>
      </c>
      <c r="C23" s="60">
        <f>C24</f>
        <v>26006.799999999999</v>
      </c>
      <c r="D23" s="60">
        <f t="shared" ref="D23:F23" si="10">D24</f>
        <v>34453</v>
      </c>
      <c r="E23" s="60">
        <f t="shared" si="10"/>
        <v>19409</v>
      </c>
      <c r="F23" s="60">
        <f t="shared" si="10"/>
        <v>34453.269999999997</v>
      </c>
      <c r="G23" s="59">
        <f t="shared" si="2"/>
        <v>132.47792884937786</v>
      </c>
      <c r="H23" s="59">
        <f t="shared" si="3"/>
        <v>100.00078367631264</v>
      </c>
    </row>
    <row r="24" spans="2:8" ht="25.5" x14ac:dyDescent="0.25">
      <c r="B24" s="86" t="s">
        <v>75</v>
      </c>
      <c r="C24" s="60">
        <v>26006.799999999999</v>
      </c>
      <c r="D24" s="60">
        <v>34453</v>
      </c>
      <c r="E24" s="62">
        <v>19409</v>
      </c>
      <c r="F24" s="65">
        <v>34453.269999999997</v>
      </c>
      <c r="G24" s="59">
        <f t="shared" si="2"/>
        <v>132.47792884937786</v>
      </c>
      <c r="H24" s="59">
        <f t="shared" si="3"/>
        <v>100.00078367631264</v>
      </c>
    </row>
    <row r="25" spans="2:8" x14ac:dyDescent="0.25">
      <c r="B25" s="86" t="s">
        <v>76</v>
      </c>
      <c r="C25" s="60">
        <f>C26+C27+C28</f>
        <v>324668.46999999997</v>
      </c>
      <c r="D25" s="60">
        <f t="shared" ref="D25:F25" si="11">D26+D27+D28</f>
        <v>323072</v>
      </c>
      <c r="E25" s="60">
        <f t="shared" si="11"/>
        <v>254963</v>
      </c>
      <c r="F25" s="60">
        <f t="shared" si="11"/>
        <v>330235.48</v>
      </c>
      <c r="G25" s="59">
        <f t="shared" si="2"/>
        <v>101.7146752809104</v>
      </c>
      <c r="H25" s="59">
        <f t="shared" si="3"/>
        <v>102.21730140649761</v>
      </c>
    </row>
    <row r="26" spans="2:8" ht="38.25" x14ac:dyDescent="0.25">
      <c r="B26" s="86" t="s">
        <v>78</v>
      </c>
      <c r="C26" s="60">
        <v>159.27000000000001</v>
      </c>
      <c r="D26" s="60">
        <v>340</v>
      </c>
      <c r="E26" s="62">
        <v>0</v>
      </c>
      <c r="F26" s="65">
        <v>340</v>
      </c>
      <c r="G26" s="59">
        <f t="shared" si="2"/>
        <v>213.4739750109876</v>
      </c>
      <c r="H26" s="59">
        <f t="shared" si="3"/>
        <v>100</v>
      </c>
    </row>
    <row r="27" spans="2:8" ht="25.5" x14ac:dyDescent="0.25">
      <c r="B27" s="86" t="s">
        <v>79</v>
      </c>
      <c r="C27" s="60">
        <v>258380.3</v>
      </c>
      <c r="D27" s="60">
        <v>277586</v>
      </c>
      <c r="E27" s="62">
        <v>192014</v>
      </c>
      <c r="F27" s="65">
        <v>279796.46999999997</v>
      </c>
      <c r="G27" s="59">
        <f t="shared" si="2"/>
        <v>108.28862339737199</v>
      </c>
      <c r="H27" s="59">
        <f t="shared" si="3"/>
        <v>100.79631897862282</v>
      </c>
    </row>
    <row r="28" spans="2:8" ht="38.25" x14ac:dyDescent="0.25">
      <c r="B28" s="86" t="s">
        <v>244</v>
      </c>
      <c r="C28" s="60">
        <v>66128.899999999994</v>
      </c>
      <c r="D28" s="60">
        <v>45146</v>
      </c>
      <c r="E28" s="62">
        <v>62949</v>
      </c>
      <c r="F28" s="65">
        <v>50099.01</v>
      </c>
      <c r="G28" s="59">
        <f t="shared" si="2"/>
        <v>75.759630055845477</v>
      </c>
      <c r="H28" s="59">
        <f t="shared" si="3"/>
        <v>110.97109378460995</v>
      </c>
    </row>
    <row r="29" spans="2:8" x14ac:dyDescent="0.25">
      <c r="B29" s="15" t="s">
        <v>80</v>
      </c>
      <c r="C29" s="60">
        <f>C30</f>
        <v>69650.95</v>
      </c>
      <c r="D29" s="60">
        <f t="shared" ref="D29:F30" si="12">D30</f>
        <v>55323</v>
      </c>
      <c r="E29" s="60">
        <f t="shared" si="12"/>
        <v>69283</v>
      </c>
      <c r="F29" s="60">
        <f t="shared" si="12"/>
        <v>55323.199999999997</v>
      </c>
      <c r="G29" s="59">
        <f t="shared" si="2"/>
        <v>79.429210944000047</v>
      </c>
      <c r="H29" s="59">
        <f t="shared" si="3"/>
        <v>100.00036151329465</v>
      </c>
    </row>
    <row r="30" spans="2:8" x14ac:dyDescent="0.25">
      <c r="B30" s="86" t="s">
        <v>84</v>
      </c>
      <c r="C30" s="60">
        <f>C31</f>
        <v>69650.95</v>
      </c>
      <c r="D30" s="60">
        <f t="shared" si="12"/>
        <v>55323</v>
      </c>
      <c r="E30" s="60">
        <f t="shared" si="12"/>
        <v>69283</v>
      </c>
      <c r="F30" s="60">
        <f t="shared" si="12"/>
        <v>55323.199999999997</v>
      </c>
      <c r="G30" s="59">
        <f t="shared" si="2"/>
        <v>79.429210944000047</v>
      </c>
      <c r="H30" s="59">
        <f t="shared" si="3"/>
        <v>100.00036151329465</v>
      </c>
    </row>
    <row r="31" spans="2:8" x14ac:dyDescent="0.25">
      <c r="B31" s="86" t="s">
        <v>81</v>
      </c>
      <c r="C31" s="60">
        <v>69650.95</v>
      </c>
      <c r="D31" s="60">
        <v>55323</v>
      </c>
      <c r="E31" s="62">
        <v>69283</v>
      </c>
      <c r="F31" s="65">
        <v>55323.199999999997</v>
      </c>
      <c r="G31" s="59">
        <f t="shared" si="2"/>
        <v>79.429210944000047</v>
      </c>
      <c r="H31" s="59">
        <f t="shared" si="3"/>
        <v>100.00036151329465</v>
      </c>
    </row>
    <row r="32" spans="2:8" ht="25.5" x14ac:dyDescent="0.25">
      <c r="B32" s="15" t="s">
        <v>82</v>
      </c>
      <c r="C32" s="60">
        <f>C33</f>
        <v>0</v>
      </c>
      <c r="D32" s="60">
        <f t="shared" ref="D32:F32" si="13">D33</f>
        <v>158</v>
      </c>
      <c r="E32" s="60">
        <f t="shared" si="13"/>
        <v>0</v>
      </c>
      <c r="F32" s="60">
        <f t="shared" si="13"/>
        <v>158.4</v>
      </c>
      <c r="G32" s="59" t="e">
        <f t="shared" si="2"/>
        <v>#DIV/0!</v>
      </c>
      <c r="H32" s="59">
        <f t="shared" si="3"/>
        <v>100.25316455696202</v>
      </c>
    </row>
    <row r="33" spans="2:12" ht="25.5" x14ac:dyDescent="0.25">
      <c r="B33" s="86" t="s">
        <v>245</v>
      </c>
      <c r="C33" s="60">
        <f>C34</f>
        <v>0</v>
      </c>
      <c r="D33" s="60">
        <f t="shared" ref="D33:F33" si="14">D34</f>
        <v>158</v>
      </c>
      <c r="E33" s="60">
        <f t="shared" si="14"/>
        <v>0</v>
      </c>
      <c r="F33" s="60">
        <f t="shared" si="14"/>
        <v>158.4</v>
      </c>
      <c r="G33" s="59" t="e">
        <f t="shared" si="2"/>
        <v>#DIV/0!</v>
      </c>
      <c r="H33" s="59">
        <f t="shared" si="3"/>
        <v>100.25316455696202</v>
      </c>
    </row>
    <row r="34" spans="2:12" x14ac:dyDescent="0.25">
      <c r="B34" s="86" t="s">
        <v>83</v>
      </c>
      <c r="C34" s="60">
        <v>0</v>
      </c>
      <c r="D34" s="60">
        <v>158</v>
      </c>
      <c r="E34" s="62">
        <v>0</v>
      </c>
      <c r="F34" s="65">
        <v>158.4</v>
      </c>
      <c r="G34" s="59" t="e">
        <f t="shared" si="2"/>
        <v>#DIV/0!</v>
      </c>
      <c r="H34" s="59">
        <f t="shared" si="3"/>
        <v>100.25316455696202</v>
      </c>
    </row>
    <row r="35" spans="2:12" ht="15.75" customHeight="1" x14ac:dyDescent="0.25">
      <c r="B35" s="10" t="s">
        <v>48</v>
      </c>
      <c r="C35" s="95">
        <f>C37+C93+C154+C221+C307</f>
        <v>3357867.67</v>
      </c>
      <c r="D35" s="95">
        <f>D37+D93+D154+D221+D307+D332</f>
        <v>3666592</v>
      </c>
      <c r="E35" s="95">
        <f>E37+E93+E154+E221+E307</f>
        <v>3805232</v>
      </c>
      <c r="F35" s="95">
        <f>F37+F93+F154+F221+F307+F332</f>
        <v>3646296.44</v>
      </c>
      <c r="G35" s="59">
        <f t="shared" si="2"/>
        <v>108.58964075853532</v>
      </c>
      <c r="H35" s="59">
        <f t="shared" si="3"/>
        <v>99.446473455459454</v>
      </c>
    </row>
    <row r="36" spans="2:12" ht="15.75" customHeight="1" x14ac:dyDescent="0.25">
      <c r="B36" s="10" t="s">
        <v>19</v>
      </c>
      <c r="C36" s="60"/>
      <c r="D36" s="60"/>
      <c r="E36" s="60"/>
      <c r="F36" s="61"/>
      <c r="G36" s="59"/>
      <c r="H36" s="59"/>
    </row>
    <row r="37" spans="2:12" x14ac:dyDescent="0.25">
      <c r="B37" s="94" t="s">
        <v>20</v>
      </c>
      <c r="C37" s="95">
        <f>C38+C80</f>
        <v>2367388.2699999996</v>
      </c>
      <c r="D37" s="95">
        <f>D38+D80</f>
        <v>2693802</v>
      </c>
      <c r="E37" s="95">
        <f>E38+E80</f>
        <v>2763951</v>
      </c>
      <c r="F37" s="95">
        <f>F38+F80</f>
        <v>2690935.0599999996</v>
      </c>
      <c r="G37" s="60">
        <f>F37/C37*100</f>
        <v>113.66682407360243</v>
      </c>
      <c r="H37" s="59">
        <f>F37/D37*100</f>
        <v>99.893572727319963</v>
      </c>
    </row>
    <row r="38" spans="2:12" x14ac:dyDescent="0.25">
      <c r="B38" s="87" t="s">
        <v>154</v>
      </c>
      <c r="C38" s="60">
        <f>C39+C47+C76</f>
        <v>2354086.1999999997</v>
      </c>
      <c r="D38" s="60">
        <f t="shared" ref="D38:F38" si="15">D39+D47+D76</f>
        <v>2686164</v>
      </c>
      <c r="E38" s="60">
        <f t="shared" si="15"/>
        <v>2749978</v>
      </c>
      <c r="F38" s="60">
        <f t="shared" si="15"/>
        <v>2683559.8499999996</v>
      </c>
      <c r="G38" s="60">
        <f t="shared" ref="G38:G101" si="16">F38/C38*100</f>
        <v>113.99581926948979</v>
      </c>
      <c r="H38" s="59">
        <f t="shared" ref="H38:H101" si="17">F38/D38*100</f>
        <v>99.903053201517082</v>
      </c>
    </row>
    <row r="39" spans="2:12" x14ac:dyDescent="0.25">
      <c r="B39" s="87" t="s">
        <v>105</v>
      </c>
      <c r="C39" s="60">
        <f>C40+C42+C44</f>
        <v>2118651.0099999998</v>
      </c>
      <c r="D39" s="60">
        <f t="shared" ref="D39:F39" si="18">D40+D42+D44</f>
        <v>2414982</v>
      </c>
      <c r="E39" s="60">
        <f t="shared" si="18"/>
        <v>2475746</v>
      </c>
      <c r="F39" s="60">
        <f t="shared" si="18"/>
        <v>2410338.3499999996</v>
      </c>
      <c r="G39" s="60">
        <f t="shared" si="16"/>
        <v>113.76759733543847</v>
      </c>
      <c r="H39" s="59">
        <f t="shared" si="17"/>
        <v>99.807714922926948</v>
      </c>
      <c r="L39" s="125"/>
    </row>
    <row r="40" spans="2:12" x14ac:dyDescent="0.25">
      <c r="B40" s="87" t="s">
        <v>246</v>
      </c>
      <c r="C40" s="60">
        <f>C41</f>
        <v>1780071.23</v>
      </c>
      <c r="D40" s="60">
        <f t="shared" ref="D40:F40" si="19">D41</f>
        <v>2026569</v>
      </c>
      <c r="E40" s="60">
        <f t="shared" si="19"/>
        <v>2130122</v>
      </c>
      <c r="F40" s="60">
        <f t="shared" si="19"/>
        <v>2022441.38</v>
      </c>
      <c r="G40" s="60">
        <f t="shared" si="16"/>
        <v>113.61575570209064</v>
      </c>
      <c r="H40" s="59">
        <f t="shared" si="17"/>
        <v>99.796324724201341</v>
      </c>
    </row>
    <row r="41" spans="2:12" x14ac:dyDescent="0.25">
      <c r="B41" s="85" t="s">
        <v>101</v>
      </c>
      <c r="C41" s="60">
        <v>1780071.23</v>
      </c>
      <c r="D41" s="60">
        <v>2026569</v>
      </c>
      <c r="E41" s="60">
        <v>2130122</v>
      </c>
      <c r="F41" s="65">
        <v>2022441.38</v>
      </c>
      <c r="G41" s="60">
        <f t="shared" si="16"/>
        <v>113.61575570209064</v>
      </c>
      <c r="H41" s="59">
        <f t="shared" si="17"/>
        <v>99.796324724201341</v>
      </c>
    </row>
    <row r="42" spans="2:12" x14ac:dyDescent="0.25">
      <c r="B42" s="85" t="s">
        <v>106</v>
      </c>
      <c r="C42" s="60">
        <f>C43</f>
        <v>46782.91</v>
      </c>
      <c r="D42" s="60">
        <f t="shared" ref="D42:F42" si="20">D43</f>
        <v>55927</v>
      </c>
      <c r="E42" s="60">
        <f t="shared" si="20"/>
        <v>43523</v>
      </c>
      <c r="F42" s="60">
        <f t="shared" si="20"/>
        <v>55870.97</v>
      </c>
      <c r="G42" s="60">
        <f t="shared" si="16"/>
        <v>119.42602544390675</v>
      </c>
      <c r="H42" s="59">
        <f t="shared" si="17"/>
        <v>99.899815831351589</v>
      </c>
    </row>
    <row r="43" spans="2:12" x14ac:dyDescent="0.25">
      <c r="B43" s="85" t="s">
        <v>102</v>
      </c>
      <c r="C43" s="60">
        <v>46782.91</v>
      </c>
      <c r="D43" s="60">
        <v>55927</v>
      </c>
      <c r="E43" s="60">
        <v>43523</v>
      </c>
      <c r="F43" s="65">
        <v>55870.97</v>
      </c>
      <c r="G43" s="60">
        <f t="shared" si="16"/>
        <v>119.42602544390675</v>
      </c>
      <c r="H43" s="59">
        <f t="shared" si="17"/>
        <v>99.899815831351589</v>
      </c>
    </row>
    <row r="44" spans="2:12" x14ac:dyDescent="0.25">
      <c r="B44" s="85" t="s">
        <v>107</v>
      </c>
      <c r="C44" s="60">
        <f>C45+C46</f>
        <v>291796.87</v>
      </c>
      <c r="D44" s="60">
        <f t="shared" ref="D44:F44" si="21">D45+D46</f>
        <v>332486</v>
      </c>
      <c r="E44" s="60">
        <f t="shared" si="21"/>
        <v>302101</v>
      </c>
      <c r="F44" s="60">
        <f t="shared" si="21"/>
        <v>332026</v>
      </c>
      <c r="G44" s="60">
        <f t="shared" si="16"/>
        <v>113.78669003543457</v>
      </c>
      <c r="H44" s="59">
        <f t="shared" si="17"/>
        <v>99.861648310004028</v>
      </c>
    </row>
    <row r="45" spans="2:12" x14ac:dyDescent="0.25">
      <c r="B45" s="85" t="s">
        <v>103</v>
      </c>
      <c r="C45" s="60">
        <v>291702.08</v>
      </c>
      <c r="D45" s="60">
        <v>332217</v>
      </c>
      <c r="E45" s="60">
        <v>301838</v>
      </c>
      <c r="F45" s="65">
        <v>331759.14</v>
      </c>
      <c r="G45" s="60">
        <f t="shared" si="16"/>
        <v>113.73218182057529</v>
      </c>
      <c r="H45" s="59">
        <f t="shared" si="17"/>
        <v>99.86218044230128</v>
      </c>
    </row>
    <row r="46" spans="2:12" x14ac:dyDescent="0.25">
      <c r="B46" s="85" t="s">
        <v>104</v>
      </c>
      <c r="C46" s="60">
        <v>94.79</v>
      </c>
      <c r="D46" s="60">
        <v>269</v>
      </c>
      <c r="E46" s="60">
        <v>263</v>
      </c>
      <c r="F46" s="65">
        <v>266.86</v>
      </c>
      <c r="G46" s="60">
        <f t="shared" si="16"/>
        <v>281.52758729823819</v>
      </c>
      <c r="H46" s="59">
        <f t="shared" si="17"/>
        <v>99.204460966542754</v>
      </c>
    </row>
    <row r="47" spans="2:12" x14ac:dyDescent="0.25">
      <c r="B47" s="85" t="s">
        <v>108</v>
      </c>
      <c r="C47" s="60">
        <f>C48+C52+C58+C68+C70</f>
        <v>232060.17</v>
      </c>
      <c r="D47" s="60">
        <f t="shared" ref="D47:F47" si="22">D48+D52+D58+D68+D70</f>
        <v>262700</v>
      </c>
      <c r="E47" s="60">
        <f t="shared" si="22"/>
        <v>267228</v>
      </c>
      <c r="F47" s="60">
        <f t="shared" si="22"/>
        <v>265920.2</v>
      </c>
      <c r="G47" s="60">
        <f t="shared" si="16"/>
        <v>114.59105627648209</v>
      </c>
      <c r="H47" s="59">
        <f t="shared" si="17"/>
        <v>101.22580890749906</v>
      </c>
    </row>
    <row r="48" spans="2:12" x14ac:dyDescent="0.25">
      <c r="B48" s="85" t="s">
        <v>109</v>
      </c>
      <c r="C48" s="60">
        <f>C49+C50+C51</f>
        <v>38922.07</v>
      </c>
      <c r="D48" s="60">
        <f t="shared" ref="D48:F48" si="23">D49+D50+D51</f>
        <v>49184</v>
      </c>
      <c r="E48" s="60">
        <f t="shared" si="23"/>
        <v>53067</v>
      </c>
      <c r="F48" s="60">
        <f t="shared" si="23"/>
        <v>49133.68</v>
      </c>
      <c r="G48" s="60">
        <f t="shared" si="16"/>
        <v>126.23604037503657</v>
      </c>
      <c r="H48" s="59">
        <f t="shared" si="17"/>
        <v>99.897690305790505</v>
      </c>
    </row>
    <row r="49" spans="2:8" x14ac:dyDescent="0.25">
      <c r="B49" s="85" t="s">
        <v>110</v>
      </c>
      <c r="C49" s="60">
        <v>3897.85</v>
      </c>
      <c r="D49" s="60">
        <v>10558</v>
      </c>
      <c r="E49" s="60">
        <v>8000</v>
      </c>
      <c r="F49" s="65">
        <v>9972.15</v>
      </c>
      <c r="G49" s="60">
        <f t="shared" si="16"/>
        <v>255.83719229831829</v>
      </c>
      <c r="H49" s="59">
        <f t="shared" si="17"/>
        <v>94.451127107406705</v>
      </c>
    </row>
    <row r="50" spans="2:8" x14ac:dyDescent="0.25">
      <c r="B50" s="85" t="s">
        <v>111</v>
      </c>
      <c r="C50" s="60">
        <v>32682.39</v>
      </c>
      <c r="D50" s="60">
        <v>36986</v>
      </c>
      <c r="E50" s="60">
        <v>39067</v>
      </c>
      <c r="F50" s="65">
        <v>37265.29</v>
      </c>
      <c r="G50" s="60">
        <f t="shared" si="16"/>
        <v>114.02253629554021</v>
      </c>
      <c r="H50" s="59">
        <f t="shared" si="17"/>
        <v>100.75512356026606</v>
      </c>
    </row>
    <row r="51" spans="2:8" x14ac:dyDescent="0.25">
      <c r="B51" s="85" t="s">
        <v>112</v>
      </c>
      <c r="C51" s="60">
        <v>2341.83</v>
      </c>
      <c r="D51" s="60">
        <v>1640</v>
      </c>
      <c r="E51" s="60">
        <v>6000</v>
      </c>
      <c r="F51" s="65">
        <v>1896.24</v>
      </c>
      <c r="G51" s="60">
        <f t="shared" si="16"/>
        <v>80.972572731581721</v>
      </c>
      <c r="H51" s="59">
        <f t="shared" si="17"/>
        <v>115.62439024390243</v>
      </c>
    </row>
    <row r="52" spans="2:8" x14ac:dyDescent="0.25">
      <c r="B52" s="85" t="s">
        <v>113</v>
      </c>
      <c r="C52" s="60">
        <f>C53+C54+C55+C56+C57</f>
        <v>125869.68</v>
      </c>
      <c r="D52" s="60">
        <f t="shared" ref="D52:F52" si="24">D53+D54+D55+D56+D57</f>
        <v>115360</v>
      </c>
      <c r="E52" s="60">
        <f t="shared" si="24"/>
        <v>128100</v>
      </c>
      <c r="F52" s="60">
        <f t="shared" si="24"/>
        <v>101856.64</v>
      </c>
      <c r="G52" s="60">
        <f t="shared" si="16"/>
        <v>80.922299953412136</v>
      </c>
      <c r="H52" s="59">
        <f t="shared" si="17"/>
        <v>88.294590846047157</v>
      </c>
    </row>
    <row r="53" spans="2:8" x14ac:dyDescent="0.25">
      <c r="B53" s="85" t="s">
        <v>114</v>
      </c>
      <c r="C53" s="60">
        <v>10418.17</v>
      </c>
      <c r="D53" s="60">
        <v>19000</v>
      </c>
      <c r="E53" s="60">
        <v>11000</v>
      </c>
      <c r="F53" s="65">
        <v>17909.18</v>
      </c>
      <c r="G53" s="60">
        <f t="shared" si="16"/>
        <v>171.90331891301446</v>
      </c>
      <c r="H53" s="59">
        <f t="shared" si="17"/>
        <v>94.25884210526317</v>
      </c>
    </row>
    <row r="54" spans="2:8" x14ac:dyDescent="0.25">
      <c r="B54" s="85" t="s">
        <v>115</v>
      </c>
      <c r="C54" s="60">
        <v>0</v>
      </c>
      <c r="D54" s="60">
        <v>0</v>
      </c>
      <c r="E54" s="60">
        <v>5500</v>
      </c>
      <c r="F54" s="65">
        <v>0</v>
      </c>
      <c r="G54" s="60" t="e">
        <f t="shared" si="16"/>
        <v>#DIV/0!</v>
      </c>
      <c r="H54" s="59" t="e">
        <f t="shared" si="17"/>
        <v>#DIV/0!</v>
      </c>
    </row>
    <row r="55" spans="2:8" x14ac:dyDescent="0.25">
      <c r="B55" s="85" t="s">
        <v>116</v>
      </c>
      <c r="C55" s="60">
        <v>111800.78</v>
      </c>
      <c r="D55" s="60">
        <v>94660</v>
      </c>
      <c r="E55" s="60">
        <v>105000</v>
      </c>
      <c r="F55" s="65">
        <v>82350.53</v>
      </c>
      <c r="G55" s="60">
        <f t="shared" si="16"/>
        <v>73.658278591616266</v>
      </c>
      <c r="H55" s="59">
        <f t="shared" si="17"/>
        <v>86.996122966406091</v>
      </c>
    </row>
    <row r="56" spans="2:8" x14ac:dyDescent="0.25">
      <c r="B56" s="85" t="s">
        <v>117</v>
      </c>
      <c r="C56" s="60">
        <v>2437.59</v>
      </c>
      <c r="D56" s="60">
        <v>1500</v>
      </c>
      <c r="E56" s="60">
        <v>2000</v>
      </c>
      <c r="F56" s="65">
        <v>1416.96</v>
      </c>
      <c r="G56" s="60">
        <f t="shared" si="16"/>
        <v>58.129545985994355</v>
      </c>
      <c r="H56" s="59">
        <f t="shared" si="17"/>
        <v>94.463999999999999</v>
      </c>
    </row>
    <row r="57" spans="2:8" x14ac:dyDescent="0.25">
      <c r="B57" s="85" t="s">
        <v>118</v>
      </c>
      <c r="C57" s="60">
        <v>1213.1400000000001</v>
      </c>
      <c r="D57" s="60">
        <v>200</v>
      </c>
      <c r="E57" s="60">
        <v>4600</v>
      </c>
      <c r="F57" s="65">
        <v>179.97</v>
      </c>
      <c r="G57" s="60">
        <f t="shared" si="16"/>
        <v>14.835056135318265</v>
      </c>
      <c r="H57" s="59">
        <f t="shared" si="17"/>
        <v>89.984999999999999</v>
      </c>
    </row>
    <row r="58" spans="2:8" x14ac:dyDescent="0.25">
      <c r="B58" s="85" t="s">
        <v>119</v>
      </c>
      <c r="C58" s="60">
        <f>C59+C60+C61+C62+C63+C64+C65+C66+C67</f>
        <v>60091.770000000004</v>
      </c>
      <c r="D58" s="60">
        <f t="shared" ref="D58:F58" si="25">D59+D60+D61+D62+D63+D64+D65+D66+D67</f>
        <v>86684</v>
      </c>
      <c r="E58" s="60">
        <f t="shared" si="25"/>
        <v>75462</v>
      </c>
      <c r="F58" s="60">
        <f t="shared" si="25"/>
        <v>104595.18000000001</v>
      </c>
      <c r="G58" s="60">
        <f t="shared" si="16"/>
        <v>174.05907664227564</v>
      </c>
      <c r="H58" s="59">
        <f t="shared" si="17"/>
        <v>120.66261363111994</v>
      </c>
    </row>
    <row r="59" spans="2:8" x14ac:dyDescent="0.25">
      <c r="B59" s="85" t="s">
        <v>120</v>
      </c>
      <c r="C59" s="60">
        <v>3903.93</v>
      </c>
      <c r="D59" s="60">
        <v>4500</v>
      </c>
      <c r="E59" s="60">
        <v>4500</v>
      </c>
      <c r="F59" s="65">
        <v>5063.8100000000004</v>
      </c>
      <c r="G59" s="60">
        <f t="shared" si="16"/>
        <v>129.71057370393427</v>
      </c>
      <c r="H59" s="59">
        <f t="shared" si="17"/>
        <v>112.52911111111112</v>
      </c>
    </row>
    <row r="60" spans="2:8" x14ac:dyDescent="0.25">
      <c r="B60" s="85" t="s">
        <v>121</v>
      </c>
      <c r="C60" s="60">
        <v>6087.27</v>
      </c>
      <c r="D60" s="60">
        <v>12000</v>
      </c>
      <c r="E60" s="60">
        <v>7646</v>
      </c>
      <c r="F60" s="65">
        <v>39415.57</v>
      </c>
      <c r="G60" s="60">
        <f t="shared" si="16"/>
        <v>647.50816047259275</v>
      </c>
      <c r="H60" s="59">
        <f t="shared" si="17"/>
        <v>328.46308333333332</v>
      </c>
    </row>
    <row r="61" spans="2:8" x14ac:dyDescent="0.25">
      <c r="B61" s="85" t="s">
        <v>122</v>
      </c>
      <c r="C61" s="60">
        <v>7325.72</v>
      </c>
      <c r="D61" s="60">
        <v>1000</v>
      </c>
      <c r="E61" s="60">
        <v>18200</v>
      </c>
      <c r="F61" s="65">
        <v>1382.29</v>
      </c>
      <c r="G61" s="60">
        <f t="shared" si="16"/>
        <v>18.868998542122821</v>
      </c>
      <c r="H61" s="59">
        <f t="shared" si="17"/>
        <v>138.22900000000001</v>
      </c>
    </row>
    <row r="62" spans="2:8" x14ac:dyDescent="0.25">
      <c r="B62" s="85" t="s">
        <v>123</v>
      </c>
      <c r="C62" s="60">
        <v>13998.31</v>
      </c>
      <c r="D62" s="60">
        <v>13000</v>
      </c>
      <c r="E62" s="60">
        <v>13000</v>
      </c>
      <c r="F62" s="65">
        <v>13634.96</v>
      </c>
      <c r="G62" s="60">
        <f t="shared" si="16"/>
        <v>97.404329522635223</v>
      </c>
      <c r="H62" s="59">
        <f t="shared" si="17"/>
        <v>104.88430769230767</v>
      </c>
    </row>
    <row r="63" spans="2:8" x14ac:dyDescent="0.25">
      <c r="B63" s="85" t="s">
        <v>124</v>
      </c>
      <c r="C63" s="60">
        <v>682.37</v>
      </c>
      <c r="D63" s="60">
        <v>500</v>
      </c>
      <c r="E63" s="60">
        <v>2500</v>
      </c>
      <c r="F63" s="65">
        <v>1249.48</v>
      </c>
      <c r="G63" s="60">
        <f t="shared" si="16"/>
        <v>183.10887055409822</v>
      </c>
      <c r="H63" s="59">
        <f t="shared" si="17"/>
        <v>249.89599999999999</v>
      </c>
    </row>
    <row r="64" spans="2:8" x14ac:dyDescent="0.25">
      <c r="B64" s="85" t="s">
        <v>125</v>
      </c>
      <c r="C64" s="60">
        <v>5043.46</v>
      </c>
      <c r="D64" s="60">
        <v>4778</v>
      </c>
      <c r="E64" s="60">
        <v>6616</v>
      </c>
      <c r="F64" s="65">
        <v>4300.29</v>
      </c>
      <c r="G64" s="60">
        <f t="shared" si="16"/>
        <v>85.26467940659785</v>
      </c>
      <c r="H64" s="59">
        <f t="shared" si="17"/>
        <v>90.00188363331938</v>
      </c>
    </row>
    <row r="65" spans="2:8" x14ac:dyDescent="0.25">
      <c r="B65" s="85" t="s">
        <v>126</v>
      </c>
      <c r="C65" s="60">
        <v>4819.6499999999996</v>
      </c>
      <c r="D65" s="60">
        <v>21417</v>
      </c>
      <c r="E65" s="60">
        <v>10000</v>
      </c>
      <c r="F65" s="65">
        <v>11238.76</v>
      </c>
      <c r="G65" s="60">
        <f t="shared" si="16"/>
        <v>233.18622721566919</v>
      </c>
      <c r="H65" s="59">
        <f t="shared" si="17"/>
        <v>52.475883643834344</v>
      </c>
    </row>
    <row r="66" spans="2:8" x14ac:dyDescent="0.25">
      <c r="B66" s="85" t="s">
        <v>127</v>
      </c>
      <c r="C66" s="60">
        <v>4561.97</v>
      </c>
      <c r="D66" s="60">
        <v>6910</v>
      </c>
      <c r="E66" s="60">
        <v>2500</v>
      </c>
      <c r="F66" s="65">
        <v>2652.74</v>
      </c>
      <c r="G66" s="60">
        <f t="shared" si="16"/>
        <v>58.149001418246939</v>
      </c>
      <c r="H66" s="59">
        <f t="shared" si="17"/>
        <v>38.389869753979738</v>
      </c>
    </row>
    <row r="67" spans="2:8" x14ac:dyDescent="0.25">
      <c r="B67" s="85" t="s">
        <v>128</v>
      </c>
      <c r="C67" s="60">
        <v>13669.09</v>
      </c>
      <c r="D67" s="60">
        <v>22579</v>
      </c>
      <c r="E67" s="60">
        <v>10500</v>
      </c>
      <c r="F67" s="65">
        <v>25657.279999999999</v>
      </c>
      <c r="G67" s="60">
        <f t="shared" si="16"/>
        <v>187.70291219093588</v>
      </c>
      <c r="H67" s="59">
        <f t="shared" si="17"/>
        <v>113.63337614597636</v>
      </c>
    </row>
    <row r="68" spans="2:8" x14ac:dyDescent="0.25">
      <c r="B68" s="85" t="s">
        <v>129</v>
      </c>
      <c r="C68" s="60">
        <f>C69</f>
        <v>125.29</v>
      </c>
      <c r="D68" s="60">
        <f t="shared" ref="D68:F68" si="26">D69</f>
        <v>0</v>
      </c>
      <c r="E68" s="60">
        <f t="shared" si="26"/>
        <v>1000</v>
      </c>
      <c r="F68" s="60">
        <f t="shared" si="26"/>
        <v>0</v>
      </c>
      <c r="G68" s="60">
        <f t="shared" si="16"/>
        <v>0</v>
      </c>
      <c r="H68" s="59" t="e">
        <f t="shared" si="17"/>
        <v>#DIV/0!</v>
      </c>
    </row>
    <row r="69" spans="2:8" x14ac:dyDescent="0.25">
      <c r="B69" s="85" t="s">
        <v>130</v>
      </c>
      <c r="C69" s="60">
        <v>125.29</v>
      </c>
      <c r="D69" s="60">
        <v>0</v>
      </c>
      <c r="E69" s="60">
        <v>1000</v>
      </c>
      <c r="F69" s="65">
        <v>0</v>
      </c>
      <c r="G69" s="60">
        <f t="shared" si="16"/>
        <v>0</v>
      </c>
      <c r="H69" s="59" t="e">
        <f t="shared" si="17"/>
        <v>#DIV/0!</v>
      </c>
    </row>
    <row r="70" spans="2:8" x14ac:dyDescent="0.25">
      <c r="B70" s="85" t="s">
        <v>131</v>
      </c>
      <c r="C70" s="60">
        <f>C71+C72+C73+C74+C75</f>
        <v>7051.36</v>
      </c>
      <c r="D70" s="60">
        <f t="shared" ref="D70:F70" si="27">D71+D72+D73+D74+D75</f>
        <v>11472</v>
      </c>
      <c r="E70" s="60">
        <f t="shared" si="27"/>
        <v>9599</v>
      </c>
      <c r="F70" s="60">
        <f t="shared" si="27"/>
        <v>10334.700000000001</v>
      </c>
      <c r="G70" s="60">
        <f t="shared" si="16"/>
        <v>146.56321617390122</v>
      </c>
      <c r="H70" s="59">
        <f t="shared" si="17"/>
        <v>90.086297071129721</v>
      </c>
    </row>
    <row r="71" spans="2:8" x14ac:dyDescent="0.25">
      <c r="B71" s="85" t="s">
        <v>133</v>
      </c>
      <c r="C71" s="60">
        <v>175.46</v>
      </c>
      <c r="D71" s="60">
        <v>0</v>
      </c>
      <c r="E71" s="60">
        <v>0</v>
      </c>
      <c r="F71" s="65">
        <v>0</v>
      </c>
      <c r="G71" s="60">
        <f t="shared" si="16"/>
        <v>0</v>
      </c>
      <c r="H71" s="59" t="e">
        <f t="shared" si="17"/>
        <v>#DIV/0!</v>
      </c>
    </row>
    <row r="72" spans="2:8" x14ac:dyDescent="0.25">
      <c r="B72" s="85" t="s">
        <v>247</v>
      </c>
      <c r="C72" s="60">
        <v>796.34</v>
      </c>
      <c r="D72" s="60">
        <v>0</v>
      </c>
      <c r="E72" s="60">
        <v>800</v>
      </c>
      <c r="F72" s="65">
        <v>0</v>
      </c>
      <c r="G72" s="60">
        <f t="shared" si="16"/>
        <v>0</v>
      </c>
      <c r="H72" s="59" t="e">
        <f t="shared" si="17"/>
        <v>#DIV/0!</v>
      </c>
    </row>
    <row r="73" spans="2:8" x14ac:dyDescent="0.25">
      <c r="B73" s="85" t="s">
        <v>134</v>
      </c>
      <c r="C73" s="60">
        <v>2963.04</v>
      </c>
      <c r="D73" s="60">
        <v>4548</v>
      </c>
      <c r="E73" s="60">
        <v>2965</v>
      </c>
      <c r="F73" s="65">
        <v>4553.43</v>
      </c>
      <c r="G73" s="60">
        <f t="shared" si="16"/>
        <v>153.67426696905881</v>
      </c>
      <c r="H73" s="59">
        <f t="shared" si="17"/>
        <v>100.1193931398417</v>
      </c>
    </row>
    <row r="74" spans="2:8" x14ac:dyDescent="0.25">
      <c r="B74" s="85" t="s">
        <v>248</v>
      </c>
      <c r="C74" s="60">
        <v>1919.53</v>
      </c>
      <c r="D74" s="60">
        <v>6124</v>
      </c>
      <c r="E74" s="60">
        <v>4534</v>
      </c>
      <c r="F74" s="65">
        <v>5088.95</v>
      </c>
      <c r="G74" s="60">
        <f t="shared" si="16"/>
        <v>265.11437695685925</v>
      </c>
      <c r="H74" s="59">
        <f t="shared" si="17"/>
        <v>83.09846505551927</v>
      </c>
    </row>
    <row r="75" spans="2:8" x14ac:dyDescent="0.25">
      <c r="B75" s="85" t="s">
        <v>135</v>
      </c>
      <c r="C75" s="60">
        <v>1196.99</v>
      </c>
      <c r="D75" s="60">
        <v>800</v>
      </c>
      <c r="E75" s="60">
        <v>1300</v>
      </c>
      <c r="F75" s="65">
        <v>692.32</v>
      </c>
      <c r="G75" s="60">
        <f t="shared" si="16"/>
        <v>57.838411348465733</v>
      </c>
      <c r="H75" s="59">
        <f t="shared" si="17"/>
        <v>86.54</v>
      </c>
    </row>
    <row r="76" spans="2:8" x14ac:dyDescent="0.25">
      <c r="B76" s="85" t="s">
        <v>136</v>
      </c>
      <c r="C76" s="60">
        <f>C77</f>
        <v>3375.02</v>
      </c>
      <c r="D76" s="60">
        <f>D77</f>
        <v>8482</v>
      </c>
      <c r="E76" s="60">
        <f t="shared" ref="E76:F76" si="28">E77</f>
        <v>7004</v>
      </c>
      <c r="F76" s="60">
        <f t="shared" si="28"/>
        <v>7301.3</v>
      </c>
      <c r="G76" s="60">
        <f t="shared" si="16"/>
        <v>216.33353283832392</v>
      </c>
      <c r="H76" s="59">
        <f t="shared" si="17"/>
        <v>86.079933977835424</v>
      </c>
    </row>
    <row r="77" spans="2:8" x14ac:dyDescent="0.25">
      <c r="B77" s="85" t="s">
        <v>137</v>
      </c>
      <c r="C77" s="60">
        <f>C78+C79</f>
        <v>3375.02</v>
      </c>
      <c r="D77" s="60">
        <f t="shared" ref="D77:F77" si="29">D78+D79</f>
        <v>8482</v>
      </c>
      <c r="E77" s="60">
        <f t="shared" si="29"/>
        <v>7004</v>
      </c>
      <c r="F77" s="60">
        <f t="shared" si="29"/>
        <v>7301.3</v>
      </c>
      <c r="G77" s="60">
        <f t="shared" si="16"/>
        <v>216.33353283832392</v>
      </c>
      <c r="H77" s="59">
        <f t="shared" si="17"/>
        <v>86.079933977835424</v>
      </c>
    </row>
    <row r="78" spans="2:8" x14ac:dyDescent="0.25">
      <c r="B78" s="85" t="s">
        <v>138</v>
      </c>
      <c r="C78" s="60">
        <v>1134.06</v>
      </c>
      <c r="D78" s="60">
        <v>877</v>
      </c>
      <c r="E78" s="60">
        <v>877</v>
      </c>
      <c r="F78" s="65">
        <v>990.58</v>
      </c>
      <c r="G78" s="60">
        <f t="shared" si="16"/>
        <v>87.348112092834612</v>
      </c>
      <c r="H78" s="59">
        <f t="shared" si="17"/>
        <v>112.95096921322691</v>
      </c>
    </row>
    <row r="79" spans="2:8" x14ac:dyDescent="0.25">
      <c r="B79" s="85" t="s">
        <v>139</v>
      </c>
      <c r="C79" s="60">
        <v>2240.96</v>
      </c>
      <c r="D79" s="60">
        <v>7605</v>
      </c>
      <c r="E79" s="60">
        <v>6127</v>
      </c>
      <c r="F79" s="65">
        <v>6310.72</v>
      </c>
      <c r="G79" s="60">
        <f t="shared" si="16"/>
        <v>281.60788233614164</v>
      </c>
      <c r="H79" s="59">
        <f t="shared" si="17"/>
        <v>82.981196581196585</v>
      </c>
    </row>
    <row r="80" spans="2:8" x14ac:dyDescent="0.25">
      <c r="B80" s="85" t="s">
        <v>142</v>
      </c>
      <c r="C80" s="60">
        <f>C81+C84</f>
        <v>13302.069999999998</v>
      </c>
      <c r="D80" s="60">
        <f t="shared" ref="D80:F80" si="30">D81+D84</f>
        <v>7638</v>
      </c>
      <c r="E80" s="60">
        <f t="shared" si="30"/>
        <v>13973</v>
      </c>
      <c r="F80" s="60">
        <f t="shared" si="30"/>
        <v>7375.21</v>
      </c>
      <c r="G80" s="60">
        <f t="shared" si="16"/>
        <v>55.444077500719821</v>
      </c>
      <c r="H80" s="59">
        <f t="shared" si="17"/>
        <v>96.559439643885838</v>
      </c>
    </row>
    <row r="81" spans="2:11" x14ac:dyDescent="0.25">
      <c r="B81" s="85" t="s">
        <v>143</v>
      </c>
      <c r="C81" s="60">
        <f>C82</f>
        <v>368.46</v>
      </c>
      <c r="D81" s="60">
        <f t="shared" ref="D81:F82" si="31">D82</f>
        <v>1482</v>
      </c>
      <c r="E81" s="60">
        <f t="shared" si="31"/>
        <v>4128</v>
      </c>
      <c r="F81" s="60">
        <f t="shared" si="31"/>
        <v>1219.76</v>
      </c>
      <c r="G81" s="60">
        <f t="shared" si="16"/>
        <v>331.04271834120397</v>
      </c>
      <c r="H81" s="59">
        <f t="shared" si="17"/>
        <v>82.304993252361669</v>
      </c>
    </row>
    <row r="82" spans="2:11" x14ac:dyDescent="0.25">
      <c r="B82" s="85" t="s">
        <v>249</v>
      </c>
      <c r="C82" s="60">
        <f>C83</f>
        <v>368.46</v>
      </c>
      <c r="D82" s="60">
        <f t="shared" si="31"/>
        <v>1482</v>
      </c>
      <c r="E82" s="60">
        <f t="shared" si="31"/>
        <v>4128</v>
      </c>
      <c r="F82" s="60">
        <f t="shared" si="31"/>
        <v>1219.76</v>
      </c>
      <c r="G82" s="60">
        <f t="shared" si="16"/>
        <v>331.04271834120397</v>
      </c>
      <c r="H82" s="59">
        <f t="shared" si="17"/>
        <v>82.304993252361669</v>
      </c>
    </row>
    <row r="83" spans="2:11" x14ac:dyDescent="0.25">
      <c r="B83" s="85" t="s">
        <v>144</v>
      </c>
      <c r="C83" s="60">
        <v>368.46</v>
      </c>
      <c r="D83" s="60">
        <v>1482</v>
      </c>
      <c r="E83" s="60">
        <v>4128</v>
      </c>
      <c r="F83" s="65">
        <v>1219.76</v>
      </c>
      <c r="G83" s="60">
        <f t="shared" si="16"/>
        <v>331.04271834120397</v>
      </c>
      <c r="H83" s="59">
        <f t="shared" si="17"/>
        <v>82.304993252361669</v>
      </c>
    </row>
    <row r="84" spans="2:11" x14ac:dyDescent="0.25">
      <c r="B84" s="85" t="s">
        <v>145</v>
      </c>
      <c r="C84" s="60">
        <f>C90+C88+C85</f>
        <v>12933.609999999999</v>
      </c>
      <c r="D84" s="60">
        <f>D90+D88+D85</f>
        <v>6156</v>
      </c>
      <c r="E84" s="60">
        <f>E90+E88+E85</f>
        <v>9845</v>
      </c>
      <c r="F84" s="60">
        <f>F90+F88+F85</f>
        <v>6155.45</v>
      </c>
      <c r="G84" s="60">
        <f t="shared" si="16"/>
        <v>47.592667476443161</v>
      </c>
      <c r="H84" s="59">
        <f t="shared" si="17"/>
        <v>99.991065627030537</v>
      </c>
    </row>
    <row r="85" spans="2:11" x14ac:dyDescent="0.25">
      <c r="B85" s="85" t="s">
        <v>146</v>
      </c>
      <c r="C85" s="60">
        <f>C86+C87</f>
        <v>12571.279999999999</v>
      </c>
      <c r="D85" s="60">
        <f t="shared" ref="D85:F85" si="32">D86+D87</f>
        <v>6079</v>
      </c>
      <c r="E85" s="60">
        <f t="shared" si="32"/>
        <v>6500</v>
      </c>
      <c r="F85" s="60">
        <f t="shared" si="32"/>
        <v>6078.66</v>
      </c>
      <c r="G85" s="60">
        <f t="shared" si="16"/>
        <v>48.353548723757648</v>
      </c>
      <c r="H85" s="59">
        <f t="shared" si="17"/>
        <v>99.994406974831378</v>
      </c>
    </row>
    <row r="86" spans="2:11" x14ac:dyDescent="0.25">
      <c r="B86" s="85" t="s">
        <v>147</v>
      </c>
      <c r="C86" s="60">
        <v>8711.1299999999992</v>
      </c>
      <c r="D86" s="60">
        <v>4719</v>
      </c>
      <c r="E86" s="60">
        <v>3000</v>
      </c>
      <c r="F86" s="65">
        <v>4718.66</v>
      </c>
      <c r="G86" s="60">
        <f t="shared" si="16"/>
        <v>54.168173359828174</v>
      </c>
      <c r="H86" s="59">
        <f t="shared" si="17"/>
        <v>99.992795083704166</v>
      </c>
    </row>
    <row r="87" spans="2:11" x14ac:dyDescent="0.25">
      <c r="B87" s="85" t="s">
        <v>149</v>
      </c>
      <c r="C87" s="60">
        <v>3860.15</v>
      </c>
      <c r="D87" s="60">
        <v>1360</v>
      </c>
      <c r="E87" s="60">
        <v>3500</v>
      </c>
      <c r="F87" s="65">
        <v>1360</v>
      </c>
      <c r="G87" s="60">
        <f t="shared" si="16"/>
        <v>35.231791510692588</v>
      </c>
      <c r="H87" s="59">
        <f t="shared" si="17"/>
        <v>100</v>
      </c>
    </row>
    <row r="88" spans="2:11" x14ac:dyDescent="0.25">
      <c r="B88" s="85" t="s">
        <v>150</v>
      </c>
      <c r="C88" s="60">
        <f>C89</f>
        <v>362.33</v>
      </c>
      <c r="D88" s="60">
        <f t="shared" ref="D88:F88" si="33">D89</f>
        <v>77</v>
      </c>
      <c r="E88" s="60">
        <f t="shared" si="33"/>
        <v>925</v>
      </c>
      <c r="F88" s="60">
        <f t="shared" si="33"/>
        <v>76.790000000000006</v>
      </c>
      <c r="G88" s="60">
        <f t="shared" si="16"/>
        <v>21.193387243672898</v>
      </c>
      <c r="H88" s="59">
        <f t="shared" si="17"/>
        <v>99.727272727272734</v>
      </c>
    </row>
    <row r="89" spans="2:11" x14ac:dyDescent="0.25">
      <c r="B89" s="85" t="s">
        <v>151</v>
      </c>
      <c r="C89" s="60">
        <v>362.33</v>
      </c>
      <c r="D89" s="60">
        <v>77</v>
      </c>
      <c r="E89" s="60">
        <v>925</v>
      </c>
      <c r="F89" s="65">
        <v>76.790000000000006</v>
      </c>
      <c r="G89" s="60">
        <f t="shared" si="16"/>
        <v>21.193387243672898</v>
      </c>
      <c r="H89" s="59">
        <f t="shared" si="17"/>
        <v>99.727272727272734</v>
      </c>
    </row>
    <row r="90" spans="2:11" x14ac:dyDescent="0.25">
      <c r="B90" s="85" t="s">
        <v>152</v>
      </c>
      <c r="C90" s="60">
        <f>C91</f>
        <v>0</v>
      </c>
      <c r="D90" s="60">
        <f t="shared" ref="D90:F90" si="34">D91</f>
        <v>0</v>
      </c>
      <c r="E90" s="60">
        <f t="shared" si="34"/>
        <v>2420</v>
      </c>
      <c r="F90" s="60">
        <f t="shared" si="34"/>
        <v>0</v>
      </c>
      <c r="G90" s="60" t="e">
        <f t="shared" si="16"/>
        <v>#DIV/0!</v>
      </c>
      <c r="H90" s="59" t="e">
        <f t="shared" si="17"/>
        <v>#DIV/0!</v>
      </c>
    </row>
    <row r="91" spans="2:11" x14ac:dyDescent="0.25">
      <c r="B91" s="85" t="s">
        <v>153</v>
      </c>
      <c r="C91" s="60">
        <v>0</v>
      </c>
      <c r="D91" s="60">
        <v>0</v>
      </c>
      <c r="E91" s="60">
        <v>2420</v>
      </c>
      <c r="F91" s="65">
        <v>0</v>
      </c>
      <c r="G91" s="60" t="e">
        <f t="shared" si="16"/>
        <v>#DIV/0!</v>
      </c>
      <c r="H91" s="59" t="e">
        <f t="shared" si="17"/>
        <v>#DIV/0!</v>
      </c>
    </row>
    <row r="92" spans="2:11" x14ac:dyDescent="0.25">
      <c r="B92" s="10" t="s">
        <v>21</v>
      </c>
      <c r="C92" s="95"/>
      <c r="D92" s="95"/>
      <c r="E92" s="96"/>
      <c r="F92" s="107"/>
      <c r="G92" s="60"/>
      <c r="H92" s="59"/>
    </row>
    <row r="93" spans="2:11" x14ac:dyDescent="0.25">
      <c r="B93" s="97" t="s">
        <v>22</v>
      </c>
      <c r="C93" s="95">
        <f>C94+C139</f>
        <v>188745.74000000002</v>
      </c>
      <c r="D93" s="95">
        <f>D94+D139</f>
        <v>172686</v>
      </c>
      <c r="E93" s="95">
        <f>E94+E139</f>
        <v>266000</v>
      </c>
      <c r="F93" s="95">
        <f>F94+F139</f>
        <v>159864.03</v>
      </c>
      <c r="G93" s="60">
        <f t="shared" si="16"/>
        <v>84.698086430983807</v>
      </c>
      <c r="H93" s="59">
        <f t="shared" si="17"/>
        <v>92.57498002154199</v>
      </c>
    </row>
    <row r="94" spans="2:11" x14ac:dyDescent="0.25">
      <c r="B94" s="87" t="s">
        <v>154</v>
      </c>
      <c r="C94" s="60">
        <f>C95+C102+C129+C133+C136</f>
        <v>179381.74000000002</v>
      </c>
      <c r="D94" s="60">
        <f t="shared" ref="D94:F94" si="35">D95+D102+D129+D133</f>
        <v>160617</v>
      </c>
      <c r="E94" s="60">
        <f t="shared" si="35"/>
        <v>258037</v>
      </c>
      <c r="F94" s="60">
        <f t="shared" si="35"/>
        <v>147795.79</v>
      </c>
      <c r="G94" s="60">
        <f t="shared" si="16"/>
        <v>82.391769641659181</v>
      </c>
      <c r="H94" s="59">
        <f t="shared" si="17"/>
        <v>92.017526164727272</v>
      </c>
      <c r="I94" s="38"/>
    </row>
    <row r="95" spans="2:11" ht="15" customHeight="1" x14ac:dyDescent="0.25">
      <c r="B95" s="87" t="s">
        <v>105</v>
      </c>
      <c r="C95" s="60">
        <f>C96+C98+C100</f>
        <v>48068.88</v>
      </c>
      <c r="D95" s="60">
        <f t="shared" ref="D95" si="36">D96+D98+D100</f>
        <v>30049</v>
      </c>
      <c r="E95" s="60">
        <f t="shared" ref="E95" si="37">E96+E98+E100</f>
        <v>69812</v>
      </c>
      <c r="F95" s="60">
        <f t="shared" ref="F95" si="38">F96+F98+F100</f>
        <v>32269.480000000003</v>
      </c>
      <c r="G95" s="60">
        <f t="shared" si="16"/>
        <v>67.131749273126402</v>
      </c>
      <c r="H95" s="59">
        <f t="shared" si="17"/>
        <v>107.3895304336251</v>
      </c>
      <c r="I95" s="38"/>
      <c r="J95" s="38"/>
      <c r="K95" s="38"/>
    </row>
    <row r="96" spans="2:11" x14ac:dyDescent="0.25">
      <c r="B96" s="87" t="s">
        <v>246</v>
      </c>
      <c r="C96" s="60">
        <f>C97</f>
        <v>37061.910000000003</v>
      </c>
      <c r="D96" s="60">
        <f t="shared" ref="D96" si="39">D97</f>
        <v>22000</v>
      </c>
      <c r="E96" s="60">
        <f t="shared" ref="E96" si="40">E97</f>
        <v>53089</v>
      </c>
      <c r="F96" s="60">
        <f t="shared" ref="F96" si="41">F97</f>
        <v>20529.150000000001</v>
      </c>
      <c r="G96" s="60">
        <f t="shared" si="16"/>
        <v>55.391505726499254</v>
      </c>
      <c r="H96" s="59">
        <f t="shared" si="17"/>
        <v>93.314318181818194</v>
      </c>
      <c r="I96" s="38"/>
      <c r="J96" s="38"/>
      <c r="K96" s="38"/>
    </row>
    <row r="97" spans="2:11" x14ac:dyDescent="0.25">
      <c r="B97" s="85" t="s">
        <v>101</v>
      </c>
      <c r="C97" s="60">
        <v>37061.910000000003</v>
      </c>
      <c r="D97" s="60">
        <v>22000</v>
      </c>
      <c r="E97" s="60">
        <v>53089</v>
      </c>
      <c r="F97" s="65">
        <v>20529.150000000001</v>
      </c>
      <c r="G97" s="60">
        <f t="shared" si="16"/>
        <v>55.391505726499254</v>
      </c>
      <c r="H97" s="59">
        <f t="shared" si="17"/>
        <v>93.314318181818194</v>
      </c>
      <c r="I97" s="38"/>
      <c r="J97" s="38"/>
      <c r="K97" s="38"/>
    </row>
    <row r="98" spans="2:11" x14ac:dyDescent="0.25">
      <c r="B98" s="85" t="s">
        <v>106</v>
      </c>
      <c r="C98" s="60">
        <f>C99</f>
        <v>4778.9799999999996</v>
      </c>
      <c r="D98" s="60">
        <f t="shared" ref="D98" si="42">D99</f>
        <v>4419</v>
      </c>
      <c r="E98" s="60">
        <f t="shared" ref="E98" si="43">E99</f>
        <v>7963</v>
      </c>
      <c r="F98" s="60">
        <f t="shared" ref="F98" si="44">F99</f>
        <v>8459.82</v>
      </c>
      <c r="G98" s="60">
        <f t="shared" si="16"/>
        <v>177.02145646142066</v>
      </c>
      <c r="H98" s="59">
        <f t="shared" si="17"/>
        <v>191.44195519348267</v>
      </c>
      <c r="I98" s="38"/>
    </row>
    <row r="99" spans="2:11" x14ac:dyDescent="0.25">
      <c r="B99" s="85" t="s">
        <v>102</v>
      </c>
      <c r="C99" s="60">
        <v>4778.9799999999996</v>
      </c>
      <c r="D99" s="60">
        <v>4419</v>
      </c>
      <c r="E99" s="60">
        <v>7963</v>
      </c>
      <c r="F99" s="65">
        <v>8459.82</v>
      </c>
      <c r="G99" s="60">
        <f t="shared" si="16"/>
        <v>177.02145646142066</v>
      </c>
      <c r="H99" s="59">
        <f t="shared" si="17"/>
        <v>191.44195519348267</v>
      </c>
      <c r="I99" s="38"/>
      <c r="K99" s="125"/>
    </row>
    <row r="100" spans="2:11" x14ac:dyDescent="0.25">
      <c r="B100" s="85" t="s">
        <v>107</v>
      </c>
      <c r="C100" s="60">
        <f>C101</f>
        <v>6227.99</v>
      </c>
      <c r="D100" s="60">
        <f t="shared" ref="D100:F100" si="45">D101</f>
        <v>3630</v>
      </c>
      <c r="E100" s="60">
        <f t="shared" si="45"/>
        <v>8760</v>
      </c>
      <c r="F100" s="60">
        <f t="shared" si="45"/>
        <v>3280.51</v>
      </c>
      <c r="G100" s="60">
        <f t="shared" si="16"/>
        <v>52.673655545368582</v>
      </c>
      <c r="H100" s="59">
        <f t="shared" si="17"/>
        <v>90.372176308539949</v>
      </c>
      <c r="I100" s="38"/>
    </row>
    <row r="101" spans="2:11" x14ac:dyDescent="0.25">
      <c r="B101" s="85" t="s">
        <v>103</v>
      </c>
      <c r="C101" s="60">
        <v>6227.99</v>
      </c>
      <c r="D101" s="60">
        <v>3630</v>
      </c>
      <c r="E101" s="60">
        <v>8760</v>
      </c>
      <c r="F101" s="65">
        <v>3280.51</v>
      </c>
      <c r="G101" s="60">
        <f t="shared" si="16"/>
        <v>52.673655545368582</v>
      </c>
      <c r="H101" s="59">
        <f t="shared" si="17"/>
        <v>90.372176308539949</v>
      </c>
      <c r="I101" s="38"/>
    </row>
    <row r="102" spans="2:11" x14ac:dyDescent="0.25">
      <c r="B102" s="85" t="s">
        <v>108</v>
      </c>
      <c r="C102" s="60">
        <f>C103+C108+C115+C122+C124</f>
        <v>120719.62000000001</v>
      </c>
      <c r="D102" s="60">
        <f>D103+D108+D115+D122+D124</f>
        <v>122664</v>
      </c>
      <c r="E102" s="60">
        <f>E103+E108+E115+E122+E124</f>
        <v>180245</v>
      </c>
      <c r="F102" s="60">
        <f>F103+F108+F115+F122+F124</f>
        <v>108267.47</v>
      </c>
      <c r="G102" s="60">
        <f t="shared" ref="G102:G161" si="46">F102/C102*100</f>
        <v>89.685065277707139</v>
      </c>
      <c r="H102" s="59">
        <f t="shared" ref="H102:H161" si="47">F102/D102*100</f>
        <v>88.26344322702667</v>
      </c>
      <c r="I102" s="38"/>
    </row>
    <row r="103" spans="2:11" x14ac:dyDescent="0.25">
      <c r="B103" s="85" t="s">
        <v>109</v>
      </c>
      <c r="C103" s="60">
        <f>C104+C105+C106+C107</f>
        <v>14198.29</v>
      </c>
      <c r="D103" s="60">
        <f t="shared" ref="D103:E103" si="48">D104+D105+D106+D107</f>
        <v>17431</v>
      </c>
      <c r="E103" s="60">
        <f t="shared" si="48"/>
        <v>11148</v>
      </c>
      <c r="F103" s="60">
        <f>F104+F105+F106+F107</f>
        <v>16311.679999999998</v>
      </c>
      <c r="G103" s="60">
        <f t="shared" si="46"/>
        <v>114.88482063685133</v>
      </c>
      <c r="H103" s="59">
        <f t="shared" si="47"/>
        <v>93.578566921002803</v>
      </c>
      <c r="I103" s="38"/>
    </row>
    <row r="104" spans="2:11" x14ac:dyDescent="0.25">
      <c r="B104" s="85" t="s">
        <v>110</v>
      </c>
      <c r="C104" s="60">
        <v>12767.86</v>
      </c>
      <c r="D104" s="60">
        <v>14141</v>
      </c>
      <c r="E104" s="60">
        <v>9954</v>
      </c>
      <c r="F104" s="65">
        <v>13359.06</v>
      </c>
      <c r="G104" s="60">
        <f t="shared" si="46"/>
        <v>104.63037658620942</v>
      </c>
      <c r="H104" s="59">
        <f t="shared" si="47"/>
        <v>94.470405204723846</v>
      </c>
      <c r="I104" s="38"/>
    </row>
    <row r="105" spans="2:11" x14ac:dyDescent="0.25">
      <c r="B105" s="85" t="s">
        <v>111</v>
      </c>
      <c r="C105" s="60">
        <v>186.61</v>
      </c>
      <c r="D105" s="60">
        <v>35</v>
      </c>
      <c r="E105" s="60">
        <v>0</v>
      </c>
      <c r="F105" s="65">
        <v>31.72</v>
      </c>
      <c r="G105" s="60">
        <f t="shared" si="46"/>
        <v>16.998017255238196</v>
      </c>
      <c r="H105" s="59">
        <f t="shared" si="47"/>
        <v>90.628571428571419</v>
      </c>
      <c r="I105" s="38"/>
    </row>
    <row r="106" spans="2:11" x14ac:dyDescent="0.25">
      <c r="B106" s="85" t="s">
        <v>112</v>
      </c>
      <c r="C106" s="60">
        <v>1028.81</v>
      </c>
      <c r="D106" s="60">
        <v>3005</v>
      </c>
      <c r="E106" s="60">
        <v>796</v>
      </c>
      <c r="F106" s="65">
        <v>2584.8200000000002</v>
      </c>
      <c r="G106" s="60">
        <f t="shared" si="46"/>
        <v>251.24366987101604</v>
      </c>
      <c r="H106" s="59">
        <f t="shared" si="47"/>
        <v>86.01730449251248</v>
      </c>
      <c r="I106" s="38"/>
    </row>
    <row r="107" spans="2:11" x14ac:dyDescent="0.25">
      <c r="B107" s="85" t="s">
        <v>155</v>
      </c>
      <c r="C107" s="60">
        <v>215.01</v>
      </c>
      <c r="D107" s="60">
        <v>250</v>
      </c>
      <c r="E107" s="60">
        <v>398</v>
      </c>
      <c r="F107" s="65">
        <v>336.08</v>
      </c>
      <c r="G107" s="60">
        <f t="shared" si="46"/>
        <v>156.30900888330774</v>
      </c>
      <c r="H107" s="59">
        <f t="shared" si="47"/>
        <v>134.43199999999999</v>
      </c>
      <c r="I107" s="38"/>
    </row>
    <row r="108" spans="2:11" x14ac:dyDescent="0.25">
      <c r="B108" s="85" t="s">
        <v>113</v>
      </c>
      <c r="C108" s="60">
        <f>C109+C110+C111+C112+C113+C114</f>
        <v>5994.0999999999995</v>
      </c>
      <c r="D108" s="60">
        <f t="shared" ref="D108:F108" si="49">D109+D110+D111+D112+D113+D114</f>
        <v>4205</v>
      </c>
      <c r="E108" s="60">
        <f t="shared" si="49"/>
        <v>13272</v>
      </c>
      <c r="F108" s="60">
        <f t="shared" si="49"/>
        <v>3482.2300000000005</v>
      </c>
      <c r="G108" s="60">
        <f t="shared" si="46"/>
        <v>58.094292721175833</v>
      </c>
      <c r="H108" s="59">
        <f t="shared" si="47"/>
        <v>82.811652794292527</v>
      </c>
      <c r="I108" s="38"/>
    </row>
    <row r="109" spans="2:11" x14ac:dyDescent="0.25">
      <c r="B109" s="85" t="s">
        <v>114</v>
      </c>
      <c r="C109" s="60">
        <v>484.56</v>
      </c>
      <c r="D109" s="60">
        <v>500</v>
      </c>
      <c r="E109" s="60">
        <v>0</v>
      </c>
      <c r="F109" s="65">
        <v>26.05</v>
      </c>
      <c r="G109" s="60">
        <f t="shared" si="46"/>
        <v>5.376011226679875</v>
      </c>
      <c r="H109" s="59">
        <f t="shared" si="47"/>
        <v>5.21</v>
      </c>
      <c r="I109" s="38"/>
    </row>
    <row r="110" spans="2:11" x14ac:dyDescent="0.25">
      <c r="B110" s="85" t="s">
        <v>115</v>
      </c>
      <c r="C110" s="60">
        <v>1112.3599999999999</v>
      </c>
      <c r="D110" s="60">
        <v>500</v>
      </c>
      <c r="E110" s="60">
        <v>7963</v>
      </c>
      <c r="F110" s="65">
        <v>417.3</v>
      </c>
      <c r="G110" s="60">
        <f t="shared" si="46"/>
        <v>37.514833327340078</v>
      </c>
      <c r="H110" s="59">
        <f t="shared" si="47"/>
        <v>83.460000000000008</v>
      </c>
      <c r="I110" s="38"/>
    </row>
    <row r="111" spans="2:11" x14ac:dyDescent="0.25">
      <c r="B111" s="85" t="s">
        <v>116</v>
      </c>
      <c r="C111" s="60">
        <v>1323.72</v>
      </c>
      <c r="D111" s="60">
        <v>530</v>
      </c>
      <c r="E111" s="60">
        <v>1327</v>
      </c>
      <c r="F111" s="65">
        <v>530.28</v>
      </c>
      <c r="G111" s="60">
        <f t="shared" si="46"/>
        <v>40.059831384280656</v>
      </c>
      <c r="H111" s="59">
        <f t="shared" si="47"/>
        <v>100.05283018867924</v>
      </c>
      <c r="I111" s="38"/>
    </row>
    <row r="112" spans="2:11" x14ac:dyDescent="0.25">
      <c r="B112" s="85" t="s">
        <v>117</v>
      </c>
      <c r="C112" s="60">
        <v>1690.14</v>
      </c>
      <c r="D112" s="60">
        <v>400</v>
      </c>
      <c r="E112" s="60">
        <v>1991</v>
      </c>
      <c r="F112" s="65">
        <v>266.79000000000002</v>
      </c>
      <c r="G112" s="60">
        <f t="shared" si="46"/>
        <v>15.785082892541446</v>
      </c>
      <c r="H112" s="59">
        <f t="shared" si="47"/>
        <v>66.697500000000005</v>
      </c>
      <c r="I112" s="38"/>
    </row>
    <row r="113" spans="2:9" x14ac:dyDescent="0.25">
      <c r="B113" s="85" t="s">
        <v>118</v>
      </c>
      <c r="C113" s="60">
        <v>1234.1099999999999</v>
      </c>
      <c r="D113" s="60">
        <v>1600</v>
      </c>
      <c r="E113" s="60">
        <v>1327</v>
      </c>
      <c r="F113" s="65">
        <v>1566.26</v>
      </c>
      <c r="G113" s="60">
        <f t="shared" si="46"/>
        <v>126.91413245172636</v>
      </c>
      <c r="H113" s="59">
        <f t="shared" si="47"/>
        <v>97.891249999999999</v>
      </c>
      <c r="I113" s="38"/>
    </row>
    <row r="114" spans="2:9" x14ac:dyDescent="0.25">
      <c r="B114" s="85" t="s">
        <v>250</v>
      </c>
      <c r="C114" s="60">
        <v>149.21</v>
      </c>
      <c r="D114" s="60">
        <v>675</v>
      </c>
      <c r="E114" s="60">
        <v>664</v>
      </c>
      <c r="F114" s="65">
        <v>675.55</v>
      </c>
      <c r="G114" s="60">
        <f t="shared" si="46"/>
        <v>452.75115608873398</v>
      </c>
      <c r="H114" s="59">
        <f t="shared" si="47"/>
        <v>100.08148148148149</v>
      </c>
      <c r="I114" s="38"/>
    </row>
    <row r="115" spans="2:9" x14ac:dyDescent="0.25">
      <c r="B115" s="85" t="s">
        <v>119</v>
      </c>
      <c r="C115" s="60">
        <f>C116+C117+C118+C119+C120+C121</f>
        <v>87747.97</v>
      </c>
      <c r="D115" s="60">
        <f t="shared" ref="D115:F115" si="50">D116+D117+D118+D119+D120+D121</f>
        <v>78946</v>
      </c>
      <c r="E115" s="60">
        <f t="shared" si="50"/>
        <v>139435</v>
      </c>
      <c r="F115" s="60">
        <f t="shared" si="50"/>
        <v>70280.81</v>
      </c>
      <c r="G115" s="60">
        <f t="shared" si="46"/>
        <v>80.093944053634516</v>
      </c>
      <c r="H115" s="59">
        <f t="shared" si="47"/>
        <v>89.023902414308509</v>
      </c>
      <c r="I115" s="38"/>
    </row>
    <row r="116" spans="2:9" x14ac:dyDescent="0.25">
      <c r="B116" s="85" t="s">
        <v>120</v>
      </c>
      <c r="C116" s="60">
        <v>1418.11</v>
      </c>
      <c r="D116" s="60">
        <v>5000</v>
      </c>
      <c r="E116" s="60">
        <v>1593</v>
      </c>
      <c r="F116" s="65">
        <v>5010.5600000000004</v>
      </c>
      <c r="G116" s="60">
        <f t="shared" si="46"/>
        <v>353.32661077067371</v>
      </c>
      <c r="H116" s="59">
        <f t="shared" si="47"/>
        <v>100.21120000000001</v>
      </c>
      <c r="I116" s="38"/>
    </row>
    <row r="117" spans="2:9" x14ac:dyDescent="0.25">
      <c r="B117" s="85" t="s">
        <v>121</v>
      </c>
      <c r="C117" s="60">
        <v>842.83</v>
      </c>
      <c r="D117" s="60">
        <v>2000</v>
      </c>
      <c r="E117" s="60">
        <v>26545</v>
      </c>
      <c r="F117" s="65">
        <v>1990.44</v>
      </c>
      <c r="G117" s="60">
        <f t="shared" si="46"/>
        <v>236.16150350604511</v>
      </c>
      <c r="H117" s="59">
        <f t="shared" si="47"/>
        <v>99.522000000000006</v>
      </c>
      <c r="I117" s="38"/>
    </row>
    <row r="118" spans="2:9" x14ac:dyDescent="0.25">
      <c r="B118" s="85" t="s">
        <v>122</v>
      </c>
      <c r="C118" s="60">
        <v>2990.99</v>
      </c>
      <c r="D118" s="60">
        <v>1038</v>
      </c>
      <c r="E118" s="60">
        <v>3318</v>
      </c>
      <c r="F118" s="65">
        <v>1038</v>
      </c>
      <c r="G118" s="60">
        <f t="shared" si="46"/>
        <v>34.704228365858796</v>
      </c>
      <c r="H118" s="59">
        <f t="shared" si="47"/>
        <v>100</v>
      </c>
      <c r="I118" s="38"/>
    </row>
    <row r="119" spans="2:9" x14ac:dyDescent="0.25">
      <c r="B119" s="85" t="s">
        <v>124</v>
      </c>
      <c r="C119" s="60">
        <v>791.88</v>
      </c>
      <c r="D119" s="60">
        <v>0</v>
      </c>
      <c r="E119" s="60">
        <v>801</v>
      </c>
      <c r="F119" s="65">
        <v>0</v>
      </c>
      <c r="G119" s="60">
        <f t="shared" si="46"/>
        <v>0</v>
      </c>
      <c r="H119" s="59" t="e">
        <f t="shared" si="47"/>
        <v>#DIV/0!</v>
      </c>
      <c r="I119" s="38"/>
    </row>
    <row r="120" spans="2:9" x14ac:dyDescent="0.25">
      <c r="B120" s="85" t="s">
        <v>126</v>
      </c>
      <c r="C120" s="60">
        <v>62792.5</v>
      </c>
      <c r="D120" s="60">
        <v>50000</v>
      </c>
      <c r="E120" s="60">
        <v>86270</v>
      </c>
      <c r="F120" s="65">
        <v>44502.3</v>
      </c>
      <c r="G120" s="60">
        <f t="shared" si="46"/>
        <v>70.871999044471877</v>
      </c>
      <c r="H120" s="59">
        <f t="shared" si="47"/>
        <v>89.004599999999996</v>
      </c>
      <c r="I120" s="38"/>
    </row>
    <row r="121" spans="2:9" x14ac:dyDescent="0.25">
      <c r="B121" s="85" t="s">
        <v>128</v>
      </c>
      <c r="C121" s="60">
        <v>18911.66</v>
      </c>
      <c r="D121" s="60">
        <v>20908</v>
      </c>
      <c r="E121" s="60">
        <v>20908</v>
      </c>
      <c r="F121" s="65">
        <v>17739.509999999998</v>
      </c>
      <c r="G121" s="60">
        <f t="shared" si="46"/>
        <v>93.801971905163256</v>
      </c>
      <c r="H121" s="59">
        <f t="shared" si="47"/>
        <v>84.845561507556909</v>
      </c>
      <c r="I121" s="38"/>
    </row>
    <row r="122" spans="2:9" x14ac:dyDescent="0.25">
      <c r="B122" s="85" t="s">
        <v>129</v>
      </c>
      <c r="C122" s="60">
        <f>C123</f>
        <v>937.71</v>
      </c>
      <c r="D122" s="60">
        <f t="shared" ref="D122" si="51">D123</f>
        <v>6000</v>
      </c>
      <c r="E122" s="60">
        <f t="shared" ref="E122" si="52">E123</f>
        <v>1327</v>
      </c>
      <c r="F122" s="60">
        <f t="shared" ref="F122" si="53">F123</f>
        <v>2741.02</v>
      </c>
      <c r="G122" s="60">
        <f t="shared" si="46"/>
        <v>292.30998922907935</v>
      </c>
      <c r="H122" s="59">
        <f t="shared" si="47"/>
        <v>45.683666666666667</v>
      </c>
      <c r="I122" s="38"/>
    </row>
    <row r="123" spans="2:9" x14ac:dyDescent="0.25">
      <c r="B123" s="85" t="s">
        <v>130</v>
      </c>
      <c r="C123" s="60">
        <v>937.71</v>
      </c>
      <c r="D123" s="60">
        <v>6000</v>
      </c>
      <c r="E123" s="60">
        <v>1327</v>
      </c>
      <c r="F123" s="65">
        <v>2741.02</v>
      </c>
      <c r="G123" s="60">
        <f t="shared" si="46"/>
        <v>292.30998922907935</v>
      </c>
      <c r="H123" s="59">
        <f t="shared" si="47"/>
        <v>45.683666666666667</v>
      </c>
      <c r="I123" s="38"/>
    </row>
    <row r="124" spans="2:9" x14ac:dyDescent="0.25">
      <c r="B124" s="85" t="s">
        <v>131</v>
      </c>
      <c r="C124" s="60">
        <f>C125+C126+C127+C128</f>
        <v>11841.55</v>
      </c>
      <c r="D124" s="60">
        <f t="shared" ref="D124:F124" si="54">D125+D126+D127+D128</f>
        <v>16082</v>
      </c>
      <c r="E124" s="60">
        <f t="shared" si="54"/>
        <v>15063</v>
      </c>
      <c r="F124" s="60">
        <f t="shared" si="54"/>
        <v>15451.73</v>
      </c>
      <c r="G124" s="60">
        <f t="shared" si="46"/>
        <v>130.48739396447255</v>
      </c>
      <c r="H124" s="59">
        <f t="shared" si="47"/>
        <v>96.08089789827136</v>
      </c>
      <c r="I124" s="38"/>
    </row>
    <row r="125" spans="2:9" x14ac:dyDescent="0.25">
      <c r="B125" s="85" t="s">
        <v>132</v>
      </c>
      <c r="C125" s="60">
        <v>3751.33</v>
      </c>
      <c r="D125" s="60">
        <v>3982</v>
      </c>
      <c r="E125" s="60">
        <v>3982</v>
      </c>
      <c r="F125" s="65">
        <v>3685.63</v>
      </c>
      <c r="G125" s="60">
        <f t="shared" si="46"/>
        <v>98.248621155696782</v>
      </c>
      <c r="H125" s="59">
        <f t="shared" si="47"/>
        <v>92.557257659467609</v>
      </c>
      <c r="I125" s="38"/>
    </row>
    <row r="126" spans="2:9" x14ac:dyDescent="0.25">
      <c r="B126" s="85" t="s">
        <v>133</v>
      </c>
      <c r="C126" s="60">
        <v>1737.08</v>
      </c>
      <c r="D126" s="60">
        <v>500</v>
      </c>
      <c r="E126" s="60">
        <v>2654</v>
      </c>
      <c r="F126" s="65">
        <v>268.76</v>
      </c>
      <c r="G126" s="60">
        <f t="shared" si="46"/>
        <v>15.471941418932921</v>
      </c>
      <c r="H126" s="59">
        <f t="shared" si="47"/>
        <v>53.752000000000002</v>
      </c>
      <c r="I126" s="38"/>
    </row>
    <row r="127" spans="2:9" x14ac:dyDescent="0.25">
      <c r="B127" s="85" t="s">
        <v>251</v>
      </c>
      <c r="C127" s="60">
        <v>1526.31</v>
      </c>
      <c r="D127" s="60">
        <v>1600</v>
      </c>
      <c r="E127" s="60">
        <v>1725</v>
      </c>
      <c r="F127" s="65">
        <v>1562.36</v>
      </c>
      <c r="G127" s="60">
        <f t="shared" si="46"/>
        <v>102.36190551067608</v>
      </c>
      <c r="H127" s="59">
        <f t="shared" si="47"/>
        <v>97.647499999999994</v>
      </c>
      <c r="I127" s="38"/>
    </row>
    <row r="128" spans="2:9" x14ac:dyDescent="0.25">
      <c r="B128" s="85" t="s">
        <v>135</v>
      </c>
      <c r="C128" s="60">
        <v>4826.83</v>
      </c>
      <c r="D128" s="60">
        <v>10000</v>
      </c>
      <c r="E128" s="60">
        <v>6702</v>
      </c>
      <c r="F128" s="65">
        <v>9934.98</v>
      </c>
      <c r="G128" s="60">
        <f t="shared" si="46"/>
        <v>205.8282558117854</v>
      </c>
      <c r="H128" s="59">
        <f t="shared" si="47"/>
        <v>99.349800000000002</v>
      </c>
      <c r="I128" s="38"/>
    </row>
    <row r="129" spans="2:9" x14ac:dyDescent="0.25">
      <c r="B129" s="85" t="s">
        <v>136</v>
      </c>
      <c r="C129" s="60">
        <f>C130</f>
        <v>34.07</v>
      </c>
      <c r="D129" s="60">
        <f t="shared" ref="D129:F129" si="55">D130</f>
        <v>106</v>
      </c>
      <c r="E129" s="60">
        <f t="shared" si="55"/>
        <v>0</v>
      </c>
      <c r="F129" s="60">
        <f t="shared" si="55"/>
        <v>105.8</v>
      </c>
      <c r="G129" s="60">
        <f t="shared" si="46"/>
        <v>310.5371294393895</v>
      </c>
      <c r="H129" s="59">
        <f t="shared" si="47"/>
        <v>99.811320754716988</v>
      </c>
      <c r="I129" s="38"/>
    </row>
    <row r="130" spans="2:9" x14ac:dyDescent="0.25">
      <c r="B130" s="85" t="s">
        <v>137</v>
      </c>
      <c r="C130" s="60">
        <f>C131+C132</f>
        <v>34.07</v>
      </c>
      <c r="D130" s="60">
        <f t="shared" ref="D130:F130" si="56">D131+D132</f>
        <v>106</v>
      </c>
      <c r="E130" s="60">
        <f t="shared" si="56"/>
        <v>0</v>
      </c>
      <c r="F130" s="60">
        <f t="shared" si="56"/>
        <v>105.8</v>
      </c>
      <c r="G130" s="60">
        <f t="shared" si="46"/>
        <v>310.5371294393895</v>
      </c>
      <c r="H130" s="59">
        <f t="shared" si="47"/>
        <v>99.811320754716988</v>
      </c>
      <c r="I130" s="38"/>
    </row>
    <row r="131" spans="2:9" x14ac:dyDescent="0.25">
      <c r="B131" s="85" t="s">
        <v>138</v>
      </c>
      <c r="C131" s="60">
        <v>0</v>
      </c>
      <c r="D131" s="60">
        <v>76</v>
      </c>
      <c r="E131" s="60">
        <v>0</v>
      </c>
      <c r="F131" s="65">
        <v>76.459999999999994</v>
      </c>
      <c r="G131" s="60" t="e">
        <f t="shared" si="46"/>
        <v>#DIV/0!</v>
      </c>
      <c r="H131" s="59">
        <f t="shared" si="47"/>
        <v>100.60526315789473</v>
      </c>
      <c r="I131" s="38"/>
    </row>
    <row r="132" spans="2:9" x14ac:dyDescent="0.25">
      <c r="B132" s="85" t="s">
        <v>140</v>
      </c>
      <c r="C132" s="60">
        <v>34.07</v>
      </c>
      <c r="D132" s="60">
        <v>30</v>
      </c>
      <c r="E132" s="60">
        <v>0</v>
      </c>
      <c r="F132" s="65">
        <v>29.34</v>
      </c>
      <c r="G132" s="60">
        <f t="shared" si="46"/>
        <v>86.116818315233346</v>
      </c>
      <c r="H132" s="59">
        <f t="shared" si="47"/>
        <v>97.8</v>
      </c>
      <c r="I132" s="38"/>
    </row>
    <row r="133" spans="2:9" x14ac:dyDescent="0.25">
      <c r="B133" s="85" t="s">
        <v>141</v>
      </c>
      <c r="C133" s="60">
        <f>C134</f>
        <v>5210.4399999999996</v>
      </c>
      <c r="D133" s="60">
        <f t="shared" ref="D133:D134" si="57">D134</f>
        <v>7798</v>
      </c>
      <c r="E133" s="60">
        <f t="shared" ref="E133:E134" si="58">E134</f>
        <v>7980</v>
      </c>
      <c r="F133" s="60">
        <f t="shared" ref="F133:F134" si="59">F134</f>
        <v>7153.04</v>
      </c>
      <c r="G133" s="60">
        <f t="shared" si="46"/>
        <v>137.28283983694277</v>
      </c>
      <c r="H133" s="59">
        <f t="shared" si="47"/>
        <v>91.729161323416264</v>
      </c>
      <c r="I133" s="38"/>
    </row>
    <row r="134" spans="2:9" x14ac:dyDescent="0.25">
      <c r="B134" s="85" t="s">
        <v>271</v>
      </c>
      <c r="C134" s="60">
        <f>C135</f>
        <v>5210.4399999999996</v>
      </c>
      <c r="D134" s="60">
        <f t="shared" si="57"/>
        <v>7798</v>
      </c>
      <c r="E134" s="60">
        <f t="shared" si="58"/>
        <v>7980</v>
      </c>
      <c r="F134" s="60">
        <f t="shared" si="59"/>
        <v>7153.04</v>
      </c>
      <c r="G134" s="60">
        <f t="shared" si="46"/>
        <v>137.28283983694277</v>
      </c>
      <c r="H134" s="59">
        <f t="shared" si="47"/>
        <v>91.729161323416264</v>
      </c>
      <c r="I134" s="38"/>
    </row>
    <row r="135" spans="2:9" x14ac:dyDescent="0.25">
      <c r="B135" s="85" t="s">
        <v>272</v>
      </c>
      <c r="C135" s="60">
        <v>5210.4399999999996</v>
      </c>
      <c r="D135" s="60">
        <v>7798</v>
      </c>
      <c r="E135" s="60">
        <v>7980</v>
      </c>
      <c r="F135" s="65">
        <v>7153.04</v>
      </c>
      <c r="G135" s="60">
        <f t="shared" si="46"/>
        <v>137.28283983694277</v>
      </c>
      <c r="H135" s="59">
        <f t="shared" si="47"/>
        <v>91.729161323416264</v>
      </c>
      <c r="I135" s="38"/>
    </row>
    <row r="136" spans="2:9" x14ac:dyDescent="0.25">
      <c r="B136" s="85" t="s">
        <v>287</v>
      </c>
      <c r="C136" s="60">
        <f>C137</f>
        <v>5348.73</v>
      </c>
      <c r="D136" s="60">
        <v>0</v>
      </c>
      <c r="E136" s="60">
        <v>0</v>
      </c>
      <c r="F136" s="65">
        <v>0</v>
      </c>
      <c r="G136" s="60">
        <f t="shared" si="46"/>
        <v>0</v>
      </c>
      <c r="H136" s="59" t="e">
        <f t="shared" si="47"/>
        <v>#DIV/0!</v>
      </c>
      <c r="I136" s="38"/>
    </row>
    <row r="137" spans="2:9" x14ac:dyDescent="0.25">
      <c r="B137" s="85" t="s">
        <v>288</v>
      </c>
      <c r="C137" s="60">
        <f>C138</f>
        <v>5348.73</v>
      </c>
      <c r="D137" s="60">
        <v>0</v>
      </c>
      <c r="E137" s="60">
        <v>0</v>
      </c>
      <c r="F137" s="65">
        <v>0</v>
      </c>
      <c r="G137" s="60">
        <f t="shared" si="46"/>
        <v>0</v>
      </c>
      <c r="H137" s="59" t="e">
        <f t="shared" si="47"/>
        <v>#DIV/0!</v>
      </c>
      <c r="I137" s="38"/>
    </row>
    <row r="138" spans="2:9" x14ac:dyDescent="0.25">
      <c r="B138" s="85" t="s">
        <v>256</v>
      </c>
      <c r="C138" s="60">
        <v>5348.73</v>
      </c>
      <c r="D138" s="60">
        <v>0</v>
      </c>
      <c r="E138" s="60">
        <v>0</v>
      </c>
      <c r="F138" s="65">
        <v>0</v>
      </c>
      <c r="G138" s="60">
        <f t="shared" si="46"/>
        <v>0</v>
      </c>
      <c r="H138" s="59" t="e">
        <f t="shared" si="47"/>
        <v>#DIV/0!</v>
      </c>
      <c r="I138" s="38"/>
    </row>
    <row r="139" spans="2:9" x14ac:dyDescent="0.25">
      <c r="B139" s="85" t="s">
        <v>142</v>
      </c>
      <c r="C139" s="60">
        <f>C140+C143</f>
        <v>9364</v>
      </c>
      <c r="D139" s="60">
        <f t="shared" ref="D139:E139" si="60">D140+D143</f>
        <v>12069</v>
      </c>
      <c r="E139" s="60">
        <f t="shared" si="60"/>
        <v>7963</v>
      </c>
      <c r="F139" s="60">
        <f>F140+F143</f>
        <v>12068.24</v>
      </c>
      <c r="G139" s="60">
        <f t="shared" si="46"/>
        <v>128.87911149081589</v>
      </c>
      <c r="H139" s="59">
        <f t="shared" si="47"/>
        <v>99.993702875134645</v>
      </c>
      <c r="I139" s="38"/>
    </row>
    <row r="140" spans="2:9" x14ac:dyDescent="0.25">
      <c r="B140" s="85" t="s">
        <v>143</v>
      </c>
      <c r="C140" s="60">
        <f>C141</f>
        <v>2706.71</v>
      </c>
      <c r="D140" s="60">
        <f t="shared" ref="D140:D141" si="61">D141</f>
        <v>4236</v>
      </c>
      <c r="E140" s="60">
        <f t="shared" ref="E140:E141" si="62">E141</f>
        <v>2654</v>
      </c>
      <c r="F140" s="60">
        <f t="shared" ref="F140:F141" si="63">F141</f>
        <v>4235.99</v>
      </c>
      <c r="G140" s="60">
        <f t="shared" si="46"/>
        <v>156.49958806078226</v>
      </c>
      <c r="H140" s="59">
        <f t="shared" si="47"/>
        <v>99.999763928234174</v>
      </c>
      <c r="I140" s="38"/>
    </row>
    <row r="141" spans="2:9" x14ac:dyDescent="0.25">
      <c r="B141" s="85" t="s">
        <v>252</v>
      </c>
      <c r="C141" s="60">
        <f>C142</f>
        <v>2706.71</v>
      </c>
      <c r="D141" s="60">
        <f t="shared" si="61"/>
        <v>4236</v>
      </c>
      <c r="E141" s="60">
        <f t="shared" si="62"/>
        <v>2654</v>
      </c>
      <c r="F141" s="60">
        <f t="shared" si="63"/>
        <v>4235.99</v>
      </c>
      <c r="G141" s="60">
        <f t="shared" si="46"/>
        <v>156.49958806078226</v>
      </c>
      <c r="H141" s="59">
        <f t="shared" si="47"/>
        <v>99.999763928234174</v>
      </c>
      <c r="I141" s="38"/>
    </row>
    <row r="142" spans="2:9" x14ac:dyDescent="0.25">
      <c r="B142" s="85" t="s">
        <v>144</v>
      </c>
      <c r="C142" s="60">
        <v>2706.71</v>
      </c>
      <c r="D142" s="60">
        <v>4236</v>
      </c>
      <c r="E142" s="60">
        <v>2654</v>
      </c>
      <c r="F142" s="65">
        <v>4235.99</v>
      </c>
      <c r="G142" s="60">
        <f t="shared" si="46"/>
        <v>156.49958806078226</v>
      </c>
      <c r="H142" s="59">
        <f t="shared" si="47"/>
        <v>99.999763928234174</v>
      </c>
      <c r="I142" s="38"/>
    </row>
    <row r="143" spans="2:9" x14ac:dyDescent="0.25">
      <c r="B143" s="85" t="s">
        <v>145</v>
      </c>
      <c r="C143" s="60">
        <f>C144+C149</f>
        <v>6657.2899999999991</v>
      </c>
      <c r="D143" s="60">
        <f>D144+D151</f>
        <v>7833</v>
      </c>
      <c r="E143" s="60">
        <f t="shared" ref="E143:F143" si="64">E144+E151</f>
        <v>5309</v>
      </c>
      <c r="F143" s="60">
        <f t="shared" si="64"/>
        <v>7832.25</v>
      </c>
      <c r="G143" s="60">
        <f t="shared" si="46"/>
        <v>117.6492236330399</v>
      </c>
      <c r="H143" s="59">
        <f t="shared" si="47"/>
        <v>99.990425124473376</v>
      </c>
      <c r="I143" s="38"/>
    </row>
    <row r="144" spans="2:9" x14ac:dyDescent="0.25">
      <c r="B144" s="85" t="s">
        <v>146</v>
      </c>
      <c r="C144" s="60">
        <f>C145+C146+C148</f>
        <v>6410.3099999999995</v>
      </c>
      <c r="D144" s="60">
        <f>D145+D146+D148+D147</f>
        <v>7605</v>
      </c>
      <c r="E144" s="60">
        <f t="shared" ref="E144" si="65">E145+E146+E148</f>
        <v>5309</v>
      </c>
      <c r="F144" s="60">
        <f>F145+F146+F148+F147</f>
        <v>7604.14</v>
      </c>
      <c r="G144" s="60">
        <f t="shared" si="46"/>
        <v>118.62359230676833</v>
      </c>
      <c r="H144" s="59">
        <f t="shared" si="47"/>
        <v>99.988691650230123</v>
      </c>
      <c r="I144" s="38"/>
    </row>
    <row r="145" spans="2:9" x14ac:dyDescent="0.25">
      <c r="B145" s="85" t="s">
        <v>147</v>
      </c>
      <c r="C145" s="60">
        <v>2700.23</v>
      </c>
      <c r="D145" s="60">
        <v>5260</v>
      </c>
      <c r="E145" s="60">
        <v>3982</v>
      </c>
      <c r="F145" s="65">
        <v>5259.09</v>
      </c>
      <c r="G145" s="60">
        <f t="shared" si="46"/>
        <v>194.76452005940234</v>
      </c>
      <c r="H145" s="59">
        <f t="shared" si="47"/>
        <v>99.982699619771864</v>
      </c>
      <c r="I145" s="38"/>
    </row>
    <row r="146" spans="2:9" x14ac:dyDescent="0.25">
      <c r="B146" s="85" t="s">
        <v>289</v>
      </c>
      <c r="C146" s="60">
        <v>3006.17</v>
      </c>
      <c r="D146" s="60">
        <v>0</v>
      </c>
      <c r="E146" s="60">
        <v>0</v>
      </c>
      <c r="F146" s="65">
        <v>0</v>
      </c>
      <c r="G146" s="60">
        <f t="shared" si="46"/>
        <v>0</v>
      </c>
      <c r="H146" s="59" t="e">
        <f t="shared" si="47"/>
        <v>#DIV/0!</v>
      </c>
      <c r="I146" s="38"/>
    </row>
    <row r="147" spans="2:9" x14ac:dyDescent="0.25">
      <c r="B147" s="85" t="s">
        <v>148</v>
      </c>
      <c r="C147" s="60">
        <v>0</v>
      </c>
      <c r="D147" s="60">
        <v>2345</v>
      </c>
      <c r="E147" s="60">
        <v>0</v>
      </c>
      <c r="F147" s="65">
        <v>2345.0500000000002</v>
      </c>
      <c r="G147" s="60" t="e">
        <f t="shared" si="46"/>
        <v>#DIV/0!</v>
      </c>
      <c r="H147" s="59">
        <f t="shared" si="47"/>
        <v>100.00213219616205</v>
      </c>
      <c r="I147" s="38"/>
    </row>
    <row r="148" spans="2:9" x14ac:dyDescent="0.25">
      <c r="B148" s="85" t="s">
        <v>149</v>
      </c>
      <c r="C148" s="60">
        <v>703.91</v>
      </c>
      <c r="D148" s="60">
        <v>0</v>
      </c>
      <c r="E148" s="60">
        <v>1327</v>
      </c>
      <c r="F148" s="65">
        <v>0</v>
      </c>
      <c r="G148" s="60">
        <f t="shared" si="46"/>
        <v>0</v>
      </c>
      <c r="H148" s="59" t="e">
        <f t="shared" si="47"/>
        <v>#DIV/0!</v>
      </c>
      <c r="I148" s="38"/>
    </row>
    <row r="149" spans="2:9" x14ac:dyDescent="0.25">
      <c r="B149" s="85" t="s">
        <v>150</v>
      </c>
      <c r="C149" s="60">
        <f>C150</f>
        <v>246.98</v>
      </c>
      <c r="D149" s="60">
        <v>0</v>
      </c>
      <c r="E149" s="60">
        <v>0</v>
      </c>
      <c r="F149" s="65">
        <v>0</v>
      </c>
      <c r="G149" s="60">
        <f t="shared" si="46"/>
        <v>0</v>
      </c>
      <c r="H149" s="59" t="e">
        <f t="shared" si="47"/>
        <v>#DIV/0!</v>
      </c>
      <c r="I149" s="38"/>
    </row>
    <row r="150" spans="2:9" x14ac:dyDescent="0.25">
      <c r="B150" s="85" t="s">
        <v>151</v>
      </c>
      <c r="C150" s="60">
        <v>246.98</v>
      </c>
      <c r="D150" s="60">
        <v>0</v>
      </c>
      <c r="E150" s="60">
        <v>0</v>
      </c>
      <c r="F150" s="65">
        <v>0</v>
      </c>
      <c r="G150" s="60">
        <f t="shared" si="46"/>
        <v>0</v>
      </c>
      <c r="H150" s="59" t="e">
        <f t="shared" si="47"/>
        <v>#DIV/0!</v>
      </c>
      <c r="I150" s="38"/>
    </row>
    <row r="151" spans="2:9" x14ac:dyDescent="0.25">
      <c r="B151" s="85" t="s">
        <v>152</v>
      </c>
      <c r="C151" s="60">
        <v>0</v>
      </c>
      <c r="D151" s="60">
        <f>D152</f>
        <v>228</v>
      </c>
      <c r="E151" s="60">
        <v>0</v>
      </c>
      <c r="F151" s="60">
        <f t="shared" ref="F151" si="66">F152</f>
        <v>228.11</v>
      </c>
      <c r="G151" s="60" t="e">
        <f t="shared" si="46"/>
        <v>#DIV/0!</v>
      </c>
      <c r="H151" s="59">
        <f t="shared" si="47"/>
        <v>100.0482456140351</v>
      </c>
      <c r="I151" s="38"/>
    </row>
    <row r="152" spans="2:9" x14ac:dyDescent="0.25">
      <c r="B152" s="85" t="s">
        <v>153</v>
      </c>
      <c r="C152" s="60">
        <v>0</v>
      </c>
      <c r="D152" s="60">
        <v>228</v>
      </c>
      <c r="E152" s="60">
        <v>0</v>
      </c>
      <c r="F152" s="60">
        <v>228.11</v>
      </c>
      <c r="G152" s="60" t="e">
        <f t="shared" si="46"/>
        <v>#DIV/0!</v>
      </c>
      <c r="H152" s="59">
        <f t="shared" si="47"/>
        <v>100.0482456140351</v>
      </c>
      <c r="I152" s="38"/>
    </row>
    <row r="153" spans="2:9" x14ac:dyDescent="0.25">
      <c r="B153" s="10" t="s">
        <v>73</v>
      </c>
      <c r="C153" s="95"/>
      <c r="D153" s="95"/>
      <c r="E153" s="96"/>
      <c r="F153" s="107"/>
      <c r="G153" s="60"/>
      <c r="H153" s="59"/>
      <c r="I153" s="38"/>
    </row>
    <row r="154" spans="2:9" x14ac:dyDescent="0.25">
      <c r="B154" s="97" t="s">
        <v>69</v>
      </c>
      <c r="C154" s="95">
        <f>C155+C208</f>
        <v>352132.85</v>
      </c>
      <c r="D154" s="95">
        <f>D155+D208</f>
        <v>408993</v>
      </c>
      <c r="E154" s="95">
        <f>E155+E208</f>
        <v>409578</v>
      </c>
      <c r="F154" s="95">
        <f>F155+F208</f>
        <v>412458.01</v>
      </c>
      <c r="G154" s="60">
        <f t="shared" si="46"/>
        <v>117.13136391563583</v>
      </c>
      <c r="H154" s="59">
        <f t="shared" si="47"/>
        <v>100.8472052088911</v>
      </c>
      <c r="I154" s="38"/>
    </row>
    <row r="155" spans="2:9" x14ac:dyDescent="0.25">
      <c r="B155" s="87" t="s">
        <v>154</v>
      </c>
      <c r="C155" s="60">
        <f>C156+C163+C194+C199+C202+C205</f>
        <v>325673.81999999995</v>
      </c>
      <c r="D155" s="60">
        <f>D156+D163+D194+D199+D205</f>
        <v>362572</v>
      </c>
      <c r="E155" s="60">
        <f t="shared" ref="E155" si="67">E156+E163+E194+E199+E205</f>
        <v>386270</v>
      </c>
      <c r="F155" s="60">
        <f>F156+F163+F194+F199+F205</f>
        <v>365633.81</v>
      </c>
      <c r="G155" s="60">
        <f t="shared" si="46"/>
        <v>112.26994236134796</v>
      </c>
      <c r="H155" s="59">
        <f t="shared" si="47"/>
        <v>100.84446951226241</v>
      </c>
      <c r="I155" s="38"/>
    </row>
    <row r="156" spans="2:9" x14ac:dyDescent="0.25">
      <c r="B156" s="87" t="s">
        <v>105</v>
      </c>
      <c r="C156" s="60">
        <f>C157+C159+C161</f>
        <v>73245.37</v>
      </c>
      <c r="D156" s="60">
        <f t="shared" ref="D156" si="68">D157+D159+D161</f>
        <v>87411</v>
      </c>
      <c r="E156" s="60">
        <f t="shared" ref="E156" si="69">E157+E159+E161</f>
        <v>62546</v>
      </c>
      <c r="F156" s="60">
        <f>F157+F159+F161</f>
        <v>90400.139999999985</v>
      </c>
      <c r="G156" s="60">
        <f t="shared" si="46"/>
        <v>123.4209616252877</v>
      </c>
      <c r="H156" s="59">
        <f t="shared" si="47"/>
        <v>103.41963826063079</v>
      </c>
      <c r="I156" s="38"/>
    </row>
    <row r="157" spans="2:9" x14ac:dyDescent="0.25">
      <c r="B157" s="87" t="s">
        <v>246</v>
      </c>
      <c r="C157" s="60">
        <f>C158</f>
        <v>35931.74</v>
      </c>
      <c r="D157" s="60">
        <f t="shared" ref="D157" si="70">D158</f>
        <v>50229</v>
      </c>
      <c r="E157" s="60">
        <f t="shared" ref="E157" si="71">E158</f>
        <v>33181</v>
      </c>
      <c r="F157" s="60">
        <f t="shared" ref="F157" si="72">F158</f>
        <v>49894.43</v>
      </c>
      <c r="G157" s="60">
        <f t="shared" si="46"/>
        <v>138.85893085055164</v>
      </c>
      <c r="H157" s="59">
        <f t="shared" si="47"/>
        <v>99.333910689044174</v>
      </c>
      <c r="I157" s="38"/>
    </row>
    <row r="158" spans="2:9" x14ac:dyDescent="0.25">
      <c r="B158" s="85" t="s">
        <v>101</v>
      </c>
      <c r="C158" s="60">
        <v>35931.74</v>
      </c>
      <c r="D158" s="60">
        <v>50229</v>
      </c>
      <c r="E158" s="60">
        <v>33181</v>
      </c>
      <c r="F158" s="65">
        <f>'POSEBNI DIO'!I240+'POSEBNI DIO'!I172</f>
        <v>49894.43</v>
      </c>
      <c r="G158" s="60">
        <f t="shared" si="46"/>
        <v>138.85893085055164</v>
      </c>
      <c r="H158" s="59">
        <f t="shared" si="47"/>
        <v>99.333910689044174</v>
      </c>
      <c r="I158" s="38"/>
    </row>
    <row r="159" spans="2:9" x14ac:dyDescent="0.25">
      <c r="B159" s="85" t="s">
        <v>106</v>
      </c>
      <c r="C159" s="60">
        <f>C160</f>
        <v>31384.9</v>
      </c>
      <c r="D159" s="60">
        <f t="shared" ref="D159" si="73">D160</f>
        <v>28893</v>
      </c>
      <c r="E159" s="60">
        <f t="shared" ref="E159" si="74">E160</f>
        <v>23890</v>
      </c>
      <c r="F159" s="60">
        <f t="shared" ref="F159" si="75">F160</f>
        <v>30528</v>
      </c>
      <c r="G159" s="60">
        <f t="shared" si="46"/>
        <v>97.269706132566938</v>
      </c>
      <c r="H159" s="59">
        <f t="shared" si="47"/>
        <v>105.65881009240992</v>
      </c>
      <c r="I159" s="38"/>
    </row>
    <row r="160" spans="2:9" x14ac:dyDescent="0.25">
      <c r="B160" s="85" t="s">
        <v>102</v>
      </c>
      <c r="C160" s="60">
        <v>31384.9</v>
      </c>
      <c r="D160" s="60">
        <v>28893</v>
      </c>
      <c r="E160" s="60">
        <v>23890</v>
      </c>
      <c r="F160" s="65">
        <f>'POSEBNI DIO'!I174+'POSEBNI DIO'!I242</f>
        <v>30528</v>
      </c>
      <c r="G160" s="60">
        <f t="shared" si="46"/>
        <v>97.269706132566938</v>
      </c>
      <c r="H160" s="59">
        <f t="shared" si="47"/>
        <v>105.65881009240992</v>
      </c>
      <c r="I160" s="38"/>
    </row>
    <row r="161" spans="2:14" x14ac:dyDescent="0.25">
      <c r="B161" s="85" t="s">
        <v>107</v>
      </c>
      <c r="C161" s="60">
        <f>C162</f>
        <v>5928.73</v>
      </c>
      <c r="D161" s="60">
        <f t="shared" ref="D161:F161" si="76">D162</f>
        <v>8289</v>
      </c>
      <c r="E161" s="60">
        <f t="shared" si="76"/>
        <v>5475</v>
      </c>
      <c r="F161" s="60">
        <f t="shared" si="76"/>
        <v>9977.7099999999991</v>
      </c>
      <c r="G161" s="60">
        <f t="shared" si="46"/>
        <v>168.29422152805068</v>
      </c>
      <c r="H161" s="59">
        <f t="shared" si="47"/>
        <v>120.37290384847388</v>
      </c>
      <c r="I161" s="38"/>
    </row>
    <row r="162" spans="2:14" x14ac:dyDescent="0.25">
      <c r="B162" s="85" t="s">
        <v>103</v>
      </c>
      <c r="C162" s="60">
        <v>5928.73</v>
      </c>
      <c r="D162" s="60">
        <v>8289</v>
      </c>
      <c r="E162" s="60">
        <v>5475</v>
      </c>
      <c r="F162" s="65">
        <f>'POSEBNI DIO'!I244+'POSEBNI DIO'!I176</f>
        <v>9977.7099999999991</v>
      </c>
      <c r="G162" s="60">
        <f t="shared" ref="G162:G225" si="77">F162/C162*100</f>
        <v>168.29422152805068</v>
      </c>
      <c r="H162" s="59">
        <f t="shared" ref="H162:H225" si="78">F162/D162*100</f>
        <v>120.37290384847388</v>
      </c>
      <c r="I162" s="38"/>
    </row>
    <row r="163" spans="2:14" x14ac:dyDescent="0.25">
      <c r="B163" s="85" t="s">
        <v>108</v>
      </c>
      <c r="C163" s="60">
        <f>C164+C169+C176+C186+C188</f>
        <v>233404.55</v>
      </c>
      <c r="D163" s="60">
        <f>D164+D169+D176+D186+D188</f>
        <v>258976</v>
      </c>
      <c r="E163" s="60">
        <f>E164+E169+E176+E186+E188</f>
        <v>311162</v>
      </c>
      <c r="F163" s="60">
        <f>F164+F169+F176+F186+F188</f>
        <v>257494.64</v>
      </c>
      <c r="G163" s="60">
        <f t="shared" si="77"/>
        <v>110.32117411592877</v>
      </c>
      <c r="H163" s="59">
        <f t="shared" si="78"/>
        <v>99.427993327567037</v>
      </c>
      <c r="I163" s="38"/>
      <c r="N163" s="125"/>
    </row>
    <row r="164" spans="2:14" x14ac:dyDescent="0.25">
      <c r="B164" s="85" t="s">
        <v>109</v>
      </c>
      <c r="C164" s="60">
        <f>C165+C166+C167+C168</f>
        <v>19180.120000000003</v>
      </c>
      <c r="D164" s="60">
        <f t="shared" ref="D164" si="79">D165+D166+D167+D168</f>
        <v>21435</v>
      </c>
      <c r="E164" s="60">
        <f t="shared" ref="E164" si="80">E165+E166+E167+E168</f>
        <v>14680</v>
      </c>
      <c r="F164" s="60">
        <f>F165+F166+F167+F168</f>
        <v>23253.67</v>
      </c>
      <c r="G164" s="60">
        <f t="shared" si="77"/>
        <v>121.23839684006145</v>
      </c>
      <c r="H164" s="59">
        <f t="shared" si="78"/>
        <v>108.48458129227897</v>
      </c>
      <c r="I164" s="38"/>
    </row>
    <row r="165" spans="2:14" x14ac:dyDescent="0.25">
      <c r="B165" s="85" t="s">
        <v>110</v>
      </c>
      <c r="C165" s="60">
        <v>9838.99</v>
      </c>
      <c r="D165" s="60">
        <v>8746</v>
      </c>
      <c r="E165" s="60">
        <v>5973</v>
      </c>
      <c r="F165" s="65">
        <f>'POSEBNI DIO'!I179</f>
        <v>9886.16</v>
      </c>
      <c r="G165" s="60">
        <f t="shared" si="77"/>
        <v>100.47941912736977</v>
      </c>
      <c r="H165" s="59">
        <f t="shared" si="78"/>
        <v>113.03635947861879</v>
      </c>
      <c r="I165" s="38"/>
    </row>
    <row r="166" spans="2:14" x14ac:dyDescent="0.25">
      <c r="B166" s="85" t="s">
        <v>111</v>
      </c>
      <c r="C166" s="60">
        <v>360.76</v>
      </c>
      <c r="D166" s="60">
        <v>330</v>
      </c>
      <c r="E166" s="60">
        <v>0</v>
      </c>
      <c r="F166" s="65">
        <f>'POSEBNI DIO'!I180+'POSEBNI DIO'!I248</f>
        <v>526.88</v>
      </c>
      <c r="G166" s="60">
        <f t="shared" si="77"/>
        <v>146.04723361791773</v>
      </c>
      <c r="H166" s="59">
        <f t="shared" si="78"/>
        <v>159.66060606060606</v>
      </c>
      <c r="I166" s="38"/>
    </row>
    <row r="167" spans="2:14" x14ac:dyDescent="0.25">
      <c r="B167" s="85" t="s">
        <v>112</v>
      </c>
      <c r="C167" s="60">
        <v>8878.0400000000009</v>
      </c>
      <c r="D167" s="60">
        <v>12259</v>
      </c>
      <c r="E167" s="60">
        <v>8627</v>
      </c>
      <c r="F167" s="65">
        <f>'POSEBNI DIO'!I181</f>
        <v>12660.23</v>
      </c>
      <c r="G167" s="60">
        <f t="shared" si="77"/>
        <v>142.60163279282364</v>
      </c>
      <c r="H167" s="59">
        <f t="shared" si="78"/>
        <v>103.27294232808548</v>
      </c>
      <c r="I167" s="38"/>
    </row>
    <row r="168" spans="2:14" x14ac:dyDescent="0.25">
      <c r="B168" s="85" t="s">
        <v>155</v>
      </c>
      <c r="C168" s="60">
        <v>102.33</v>
      </c>
      <c r="D168" s="60">
        <v>100</v>
      </c>
      <c r="E168" s="60">
        <v>80</v>
      </c>
      <c r="F168" s="65">
        <v>180.4</v>
      </c>
      <c r="G168" s="60">
        <f t="shared" si="77"/>
        <v>176.29238737418157</v>
      </c>
      <c r="H168" s="59">
        <f t="shared" si="78"/>
        <v>180.4</v>
      </c>
      <c r="I168" s="38"/>
    </row>
    <row r="169" spans="2:14" x14ac:dyDescent="0.25">
      <c r="B169" s="85" t="s">
        <v>113</v>
      </c>
      <c r="C169" s="60">
        <f>C170+C171+C172+C173+C174+C175</f>
        <v>67138.989999999991</v>
      </c>
      <c r="D169" s="60">
        <f t="shared" ref="D169" si="81">D170+D171+D172+D173+D174+D175</f>
        <v>50537</v>
      </c>
      <c r="E169" s="60">
        <f t="shared" ref="E169" si="82">E170+E171+E172+E173+E174+E175</f>
        <v>107638</v>
      </c>
      <c r="F169" s="60">
        <f t="shared" ref="F169" si="83">F170+F171+F172+F173+F174+F175</f>
        <v>53720.020000000011</v>
      </c>
      <c r="G169" s="60">
        <f t="shared" si="77"/>
        <v>80.013148842423789</v>
      </c>
      <c r="H169" s="59">
        <f t="shared" si="78"/>
        <v>106.29839523517425</v>
      </c>
      <c r="I169" s="38"/>
    </row>
    <row r="170" spans="2:14" x14ac:dyDescent="0.25">
      <c r="B170" s="85" t="s">
        <v>114</v>
      </c>
      <c r="C170" s="60">
        <v>14306.23</v>
      </c>
      <c r="D170" s="60">
        <v>15563</v>
      </c>
      <c r="E170" s="60">
        <v>13272</v>
      </c>
      <c r="F170" s="65">
        <v>16064.2</v>
      </c>
      <c r="G170" s="60">
        <f t="shared" si="77"/>
        <v>112.28814299784079</v>
      </c>
      <c r="H170" s="59">
        <f t="shared" si="78"/>
        <v>103.22045878044079</v>
      </c>
      <c r="I170" s="38"/>
    </row>
    <row r="171" spans="2:14" x14ac:dyDescent="0.25">
      <c r="B171" s="85" t="s">
        <v>115</v>
      </c>
      <c r="C171" s="60">
        <v>334.33</v>
      </c>
      <c r="D171" s="60">
        <v>664</v>
      </c>
      <c r="E171" s="60">
        <v>664</v>
      </c>
      <c r="F171" s="65">
        <v>1479.65</v>
      </c>
      <c r="G171" s="60">
        <f t="shared" si="77"/>
        <v>442.57171058534982</v>
      </c>
      <c r="H171" s="59">
        <f t="shared" si="78"/>
        <v>222.83885542168679</v>
      </c>
      <c r="I171" s="38"/>
    </row>
    <row r="172" spans="2:14" x14ac:dyDescent="0.25">
      <c r="B172" s="85" t="s">
        <v>116</v>
      </c>
      <c r="C172" s="60">
        <v>46699.24</v>
      </c>
      <c r="D172" s="60">
        <v>30810</v>
      </c>
      <c r="E172" s="60">
        <v>86270</v>
      </c>
      <c r="F172" s="65">
        <v>33043.97</v>
      </c>
      <c r="G172" s="60">
        <f t="shared" si="77"/>
        <v>70.759117278996413</v>
      </c>
      <c r="H172" s="59">
        <f t="shared" si="78"/>
        <v>107.25079519636482</v>
      </c>
      <c r="I172" s="38"/>
    </row>
    <row r="173" spans="2:14" x14ac:dyDescent="0.25">
      <c r="B173" s="85" t="s">
        <v>117</v>
      </c>
      <c r="C173" s="60">
        <v>2797.39</v>
      </c>
      <c r="D173" s="60">
        <v>2700</v>
      </c>
      <c r="E173" s="60">
        <v>3318</v>
      </c>
      <c r="F173" s="65">
        <v>2348.62</v>
      </c>
      <c r="G173" s="60">
        <f t="shared" si="77"/>
        <v>83.957546141224498</v>
      </c>
      <c r="H173" s="59">
        <f t="shared" si="78"/>
        <v>86.985925925925926</v>
      </c>
      <c r="I173" s="38"/>
    </row>
    <row r="174" spans="2:14" x14ac:dyDescent="0.25">
      <c r="B174" s="85" t="s">
        <v>118</v>
      </c>
      <c r="C174" s="60">
        <v>2271.83</v>
      </c>
      <c r="D174" s="60">
        <v>800</v>
      </c>
      <c r="E174" s="60">
        <v>3318</v>
      </c>
      <c r="F174" s="65">
        <v>783.58</v>
      </c>
      <c r="G174" s="60">
        <f t="shared" si="77"/>
        <v>34.491137100927446</v>
      </c>
      <c r="H174" s="59">
        <f t="shared" si="78"/>
        <v>97.947500000000005</v>
      </c>
      <c r="I174" s="38"/>
    </row>
    <row r="175" spans="2:14" x14ac:dyDescent="0.25">
      <c r="B175" s="85" t="s">
        <v>250</v>
      </c>
      <c r="C175" s="60">
        <v>729.97</v>
      </c>
      <c r="D175" s="60">
        <v>0</v>
      </c>
      <c r="E175" s="60">
        <v>796</v>
      </c>
      <c r="F175" s="65">
        <v>0</v>
      </c>
      <c r="G175" s="60">
        <f t="shared" si="77"/>
        <v>0</v>
      </c>
      <c r="H175" s="59" t="e">
        <f t="shared" si="78"/>
        <v>#DIV/0!</v>
      </c>
      <c r="I175" s="38"/>
    </row>
    <row r="176" spans="2:14" x14ac:dyDescent="0.25">
      <c r="B176" s="85" t="s">
        <v>119</v>
      </c>
      <c r="C176" s="60">
        <f>C177+C178+C179+C180+C181+C182+C183+C184+C185</f>
        <v>106807.31</v>
      </c>
      <c r="D176" s="60">
        <f t="shared" ref="D176" si="84">D177+D178+D179+D180+D181+D182+D183+D184+D185</f>
        <v>129409</v>
      </c>
      <c r="E176" s="60">
        <f t="shared" ref="E176" si="85">E177+E178+E179+E180+E181+E182+E183+E184+E185</f>
        <v>147701</v>
      </c>
      <c r="F176" s="60">
        <f t="shared" ref="F176" si="86">F177+F178+F179+F180+F181+F182+F183+F184+F185</f>
        <v>124264.87000000002</v>
      </c>
      <c r="G176" s="60">
        <f t="shared" si="77"/>
        <v>116.344911223773</v>
      </c>
      <c r="H176" s="59">
        <f t="shared" si="78"/>
        <v>96.024905532072751</v>
      </c>
      <c r="I176" s="38"/>
    </row>
    <row r="177" spans="2:9" x14ac:dyDescent="0.25">
      <c r="B177" s="85" t="s">
        <v>120</v>
      </c>
      <c r="C177" s="60">
        <v>11945.76</v>
      </c>
      <c r="D177" s="60">
        <v>13272</v>
      </c>
      <c r="E177" s="60">
        <v>13272</v>
      </c>
      <c r="F177" s="65">
        <v>14216.7</v>
      </c>
      <c r="G177" s="60">
        <f t="shared" si="77"/>
        <v>119.01042713063046</v>
      </c>
      <c r="H177" s="59">
        <f t="shared" si="78"/>
        <v>107.11799276672696</v>
      </c>
      <c r="I177" s="38"/>
    </row>
    <row r="178" spans="2:9" x14ac:dyDescent="0.25">
      <c r="B178" s="85" t="s">
        <v>121</v>
      </c>
      <c r="C178" s="60">
        <v>11774.07</v>
      </c>
      <c r="D178" s="60">
        <v>40500</v>
      </c>
      <c r="E178" s="60">
        <v>39817</v>
      </c>
      <c r="F178" s="65">
        <v>31637.96</v>
      </c>
      <c r="G178" s="60">
        <f t="shared" si="77"/>
        <v>268.70878124556759</v>
      </c>
      <c r="H178" s="59">
        <f t="shared" si="78"/>
        <v>78.118419753086414</v>
      </c>
      <c r="I178" s="38"/>
    </row>
    <row r="179" spans="2:9" x14ac:dyDescent="0.25">
      <c r="B179" s="85" t="s">
        <v>122</v>
      </c>
      <c r="C179" s="60">
        <v>16943.96</v>
      </c>
      <c r="D179" s="60">
        <v>9296</v>
      </c>
      <c r="E179" s="60">
        <v>19908</v>
      </c>
      <c r="F179" s="65">
        <v>7767.69</v>
      </c>
      <c r="G179" s="60">
        <f t="shared" si="77"/>
        <v>45.843415588799786</v>
      </c>
      <c r="H179" s="59">
        <f t="shared" si="78"/>
        <v>83.559487951807228</v>
      </c>
      <c r="I179" s="38"/>
    </row>
    <row r="180" spans="2:9" x14ac:dyDescent="0.25">
      <c r="B180" s="85" t="s">
        <v>123</v>
      </c>
      <c r="C180" s="60">
        <v>7559.17</v>
      </c>
      <c r="D180" s="60">
        <v>6000</v>
      </c>
      <c r="E180" s="60">
        <v>6636</v>
      </c>
      <c r="F180" s="65">
        <v>6435.68</v>
      </c>
      <c r="G180" s="60">
        <f t="shared" si="77"/>
        <v>85.137389422383677</v>
      </c>
      <c r="H180" s="59">
        <f t="shared" si="78"/>
        <v>107.26133333333334</v>
      </c>
      <c r="I180" s="38"/>
    </row>
    <row r="181" spans="2:9" x14ac:dyDescent="0.25">
      <c r="B181" s="85" t="s">
        <v>124</v>
      </c>
      <c r="C181" s="60">
        <v>8533</v>
      </c>
      <c r="D181" s="60">
        <v>9600</v>
      </c>
      <c r="E181" s="60">
        <v>11272</v>
      </c>
      <c r="F181" s="65">
        <v>10484.11</v>
      </c>
      <c r="G181" s="60">
        <f t="shared" si="77"/>
        <v>122.86546349466776</v>
      </c>
      <c r="H181" s="59">
        <f t="shared" si="78"/>
        <v>109.20947916666668</v>
      </c>
      <c r="I181" s="38"/>
    </row>
    <row r="182" spans="2:9" x14ac:dyDescent="0.25">
      <c r="B182" s="85" t="s">
        <v>125</v>
      </c>
      <c r="C182" s="60">
        <v>503.02</v>
      </c>
      <c r="D182" s="60">
        <v>160</v>
      </c>
      <c r="E182" s="60">
        <v>1327</v>
      </c>
      <c r="F182" s="65">
        <v>159.27000000000001</v>
      </c>
      <c r="G182" s="60">
        <f t="shared" si="77"/>
        <v>31.662756948033877</v>
      </c>
      <c r="H182" s="59">
        <f t="shared" si="78"/>
        <v>99.543750000000003</v>
      </c>
      <c r="I182" s="38"/>
    </row>
    <row r="183" spans="2:9" x14ac:dyDescent="0.25">
      <c r="B183" s="85" t="s">
        <v>126</v>
      </c>
      <c r="C183" s="60">
        <v>28611.19</v>
      </c>
      <c r="D183" s="60">
        <v>34281</v>
      </c>
      <c r="E183" s="60">
        <v>33181</v>
      </c>
      <c r="F183" s="65">
        <v>35526.94</v>
      </c>
      <c r="G183" s="60">
        <f t="shared" si="77"/>
        <v>124.17148675046373</v>
      </c>
      <c r="H183" s="59">
        <f t="shared" si="78"/>
        <v>103.63449140923544</v>
      </c>
      <c r="I183" s="38"/>
    </row>
    <row r="184" spans="2:9" x14ac:dyDescent="0.25">
      <c r="B184" s="85" t="s">
        <v>127</v>
      </c>
      <c r="C184" s="60">
        <v>1442.14</v>
      </c>
      <c r="D184" s="60">
        <v>4000</v>
      </c>
      <c r="E184" s="60">
        <v>2654</v>
      </c>
      <c r="F184" s="65">
        <v>4533.5</v>
      </c>
      <c r="G184" s="60">
        <f t="shared" si="77"/>
        <v>314.35921616486604</v>
      </c>
      <c r="H184" s="59">
        <f t="shared" si="78"/>
        <v>113.33750000000001</v>
      </c>
      <c r="I184" s="38"/>
    </row>
    <row r="185" spans="2:9" x14ac:dyDescent="0.25">
      <c r="B185" s="85" t="s">
        <v>128</v>
      </c>
      <c r="C185" s="60">
        <v>19495</v>
      </c>
      <c r="D185" s="60">
        <v>12300</v>
      </c>
      <c r="E185" s="60">
        <v>19634</v>
      </c>
      <c r="F185" s="65">
        <v>13503.02</v>
      </c>
      <c r="G185" s="60">
        <f t="shared" si="77"/>
        <v>69.264016414465246</v>
      </c>
      <c r="H185" s="59">
        <f t="shared" si="78"/>
        <v>109.78065040650407</v>
      </c>
      <c r="I185" s="38"/>
    </row>
    <row r="186" spans="2:9" x14ac:dyDescent="0.25">
      <c r="B186" s="85" t="s">
        <v>129</v>
      </c>
      <c r="C186" s="60">
        <f>C187</f>
        <v>1454.56</v>
      </c>
      <c r="D186" s="60">
        <f t="shared" ref="D186" si="87">D187</f>
        <v>800</v>
      </c>
      <c r="E186" s="60">
        <f t="shared" ref="E186" si="88">E187</f>
        <v>1327</v>
      </c>
      <c r="F186" s="60">
        <f t="shared" ref="F186" si="89">F187</f>
        <v>779.99</v>
      </c>
      <c r="G186" s="60">
        <f t="shared" si="77"/>
        <v>53.623776262237378</v>
      </c>
      <c r="H186" s="59">
        <f t="shared" si="78"/>
        <v>97.498750000000001</v>
      </c>
      <c r="I186" s="38"/>
    </row>
    <row r="187" spans="2:9" x14ac:dyDescent="0.25">
      <c r="B187" s="85" t="s">
        <v>130</v>
      </c>
      <c r="C187" s="60">
        <v>1454.56</v>
      </c>
      <c r="D187" s="60">
        <v>800</v>
      </c>
      <c r="E187" s="60">
        <v>1327</v>
      </c>
      <c r="F187" s="65">
        <v>779.99</v>
      </c>
      <c r="G187" s="60">
        <f t="shared" si="77"/>
        <v>53.623776262237378</v>
      </c>
      <c r="H187" s="59">
        <f t="shared" si="78"/>
        <v>97.498750000000001</v>
      </c>
      <c r="I187" s="38"/>
    </row>
    <row r="188" spans="2:9" x14ac:dyDescent="0.25">
      <c r="B188" s="85" t="s">
        <v>131</v>
      </c>
      <c r="C188" s="60">
        <f>C189+C190+C191+C192+C193</f>
        <v>38823.57</v>
      </c>
      <c r="D188" s="60">
        <f t="shared" ref="D188:F188" si="90">D189+D190+D191+D192+D193</f>
        <v>56795</v>
      </c>
      <c r="E188" s="60">
        <f t="shared" si="90"/>
        <v>39816</v>
      </c>
      <c r="F188" s="60">
        <f t="shared" si="90"/>
        <v>55476.09</v>
      </c>
      <c r="G188" s="60">
        <f t="shared" si="77"/>
        <v>142.89280970297168</v>
      </c>
      <c r="H188" s="59">
        <f t="shared" si="78"/>
        <v>97.677770930539651</v>
      </c>
      <c r="I188" s="38"/>
    </row>
    <row r="189" spans="2:9" x14ac:dyDescent="0.25">
      <c r="B189" s="85" t="s">
        <v>132</v>
      </c>
      <c r="C189" s="60">
        <v>10122.26</v>
      </c>
      <c r="D189" s="60">
        <v>13272</v>
      </c>
      <c r="E189" s="60">
        <v>13272</v>
      </c>
      <c r="F189" s="65">
        <v>11766.77</v>
      </c>
      <c r="G189" s="60">
        <f t="shared" si="77"/>
        <v>116.2464706498351</v>
      </c>
      <c r="H189" s="59">
        <f t="shared" si="78"/>
        <v>88.658604581072936</v>
      </c>
      <c r="I189" s="38"/>
    </row>
    <row r="190" spans="2:9" x14ac:dyDescent="0.25">
      <c r="B190" s="85" t="s">
        <v>133</v>
      </c>
      <c r="C190" s="60">
        <v>7792.27</v>
      </c>
      <c r="D190" s="60">
        <v>8500</v>
      </c>
      <c r="E190" s="60">
        <v>7963</v>
      </c>
      <c r="F190" s="65">
        <v>7297.65</v>
      </c>
      <c r="G190" s="60">
        <f t="shared" si="77"/>
        <v>93.652427341455052</v>
      </c>
      <c r="H190" s="59">
        <f t="shared" si="78"/>
        <v>85.854705882352931</v>
      </c>
      <c r="I190" s="38"/>
    </row>
    <row r="191" spans="2:9" x14ac:dyDescent="0.25">
      <c r="B191" s="85" t="s">
        <v>247</v>
      </c>
      <c r="C191" s="60">
        <v>3311.84</v>
      </c>
      <c r="D191" s="60">
        <v>4500</v>
      </c>
      <c r="E191" s="60">
        <v>3318</v>
      </c>
      <c r="F191" s="65">
        <v>4468.83</v>
      </c>
      <c r="G191" s="60">
        <f t="shared" si="77"/>
        <v>134.9349606261172</v>
      </c>
      <c r="H191" s="59">
        <f t="shared" si="78"/>
        <v>99.307333333333332</v>
      </c>
      <c r="I191" s="38"/>
    </row>
    <row r="192" spans="2:9" x14ac:dyDescent="0.25">
      <c r="B192" s="85" t="s">
        <v>134</v>
      </c>
      <c r="C192" s="60">
        <v>1357.09</v>
      </c>
      <c r="D192" s="60">
        <v>685</v>
      </c>
      <c r="E192" s="60">
        <v>1991</v>
      </c>
      <c r="F192" s="65">
        <v>545.08000000000004</v>
      </c>
      <c r="G192" s="60">
        <f t="shared" si="77"/>
        <v>40.165353808516755</v>
      </c>
      <c r="H192" s="59">
        <f t="shared" si="78"/>
        <v>79.573722627737226</v>
      </c>
      <c r="I192" s="38"/>
    </row>
    <row r="193" spans="2:9" x14ac:dyDescent="0.25">
      <c r="B193" s="85" t="s">
        <v>135</v>
      </c>
      <c r="C193" s="60">
        <v>16240.11</v>
      </c>
      <c r="D193" s="60">
        <v>29838</v>
      </c>
      <c r="E193" s="60">
        <v>13272</v>
      </c>
      <c r="F193" s="65">
        <v>31397.759999999998</v>
      </c>
      <c r="G193" s="60">
        <f t="shared" si="77"/>
        <v>193.33465105839798</v>
      </c>
      <c r="H193" s="59">
        <f t="shared" si="78"/>
        <v>105.22742811180375</v>
      </c>
      <c r="I193" s="38"/>
    </row>
    <row r="194" spans="2:9" x14ac:dyDescent="0.25">
      <c r="B194" s="85" t="s">
        <v>136</v>
      </c>
      <c r="C194" s="60">
        <f>C195</f>
        <v>2171.39</v>
      </c>
      <c r="D194" s="60">
        <f t="shared" ref="D194" si="91">D195</f>
        <v>1663</v>
      </c>
      <c r="E194" s="60">
        <f t="shared" ref="E194" si="92">E195</f>
        <v>1062</v>
      </c>
      <c r="F194" s="60">
        <f t="shared" ref="F194" si="93">F195</f>
        <v>1907.1200000000001</v>
      </c>
      <c r="G194" s="60">
        <f t="shared" si="77"/>
        <v>87.829454865316691</v>
      </c>
      <c r="H194" s="59">
        <f t="shared" si="78"/>
        <v>114.67949488875526</v>
      </c>
      <c r="I194" s="38"/>
    </row>
    <row r="195" spans="2:9" x14ac:dyDescent="0.25">
      <c r="B195" s="85" t="s">
        <v>137</v>
      </c>
      <c r="C195" s="60">
        <f>C196+C197+C198</f>
        <v>2171.39</v>
      </c>
      <c r="D195" s="60">
        <f t="shared" ref="D195" si="94">D196+D197+D198</f>
        <v>1663</v>
      </c>
      <c r="E195" s="60">
        <f t="shared" ref="E195" si="95">E196+E197+E198</f>
        <v>1062</v>
      </c>
      <c r="F195" s="60">
        <f t="shared" ref="F195" si="96">F196+F197+F198</f>
        <v>1907.1200000000001</v>
      </c>
      <c r="G195" s="60">
        <f t="shared" si="77"/>
        <v>87.829454865316691</v>
      </c>
      <c r="H195" s="59">
        <f t="shared" si="78"/>
        <v>114.67949488875526</v>
      </c>
      <c r="I195" s="38"/>
    </row>
    <row r="196" spans="2:9" x14ac:dyDescent="0.25">
      <c r="B196" s="85" t="s">
        <v>138</v>
      </c>
      <c r="C196" s="60">
        <v>1110.28</v>
      </c>
      <c r="D196" s="60">
        <v>1250</v>
      </c>
      <c r="E196" s="60">
        <v>1062</v>
      </c>
      <c r="F196" s="65">
        <v>1345.81</v>
      </c>
      <c r="G196" s="60">
        <f t="shared" si="77"/>
        <v>121.213567748676</v>
      </c>
      <c r="H196" s="59">
        <f t="shared" si="78"/>
        <v>107.6648</v>
      </c>
      <c r="I196" s="38"/>
    </row>
    <row r="197" spans="2:9" x14ac:dyDescent="0.25">
      <c r="B197" s="85" t="s">
        <v>140</v>
      </c>
      <c r="C197" s="60">
        <v>1029.2</v>
      </c>
      <c r="D197" s="60">
        <v>400</v>
      </c>
      <c r="E197" s="60">
        <v>0</v>
      </c>
      <c r="F197" s="65">
        <v>548.61</v>
      </c>
      <c r="G197" s="60">
        <f t="shared" si="77"/>
        <v>53.304508356004668</v>
      </c>
      <c r="H197" s="59">
        <f t="shared" si="78"/>
        <v>137.1525</v>
      </c>
      <c r="I197" s="38"/>
    </row>
    <row r="198" spans="2:9" x14ac:dyDescent="0.25">
      <c r="B198" s="85" t="s">
        <v>139</v>
      </c>
      <c r="C198" s="60">
        <v>31.91</v>
      </c>
      <c r="D198" s="60">
        <v>13</v>
      </c>
      <c r="E198" s="60">
        <v>0</v>
      </c>
      <c r="F198" s="65">
        <v>12.7</v>
      </c>
      <c r="G198" s="60">
        <f t="shared" si="77"/>
        <v>39.799435913506734</v>
      </c>
      <c r="H198" s="59">
        <f t="shared" si="78"/>
        <v>97.692307692307693</v>
      </c>
      <c r="I198" s="38"/>
    </row>
    <row r="199" spans="2:9" x14ac:dyDescent="0.25">
      <c r="B199" s="85" t="s">
        <v>141</v>
      </c>
      <c r="C199" s="60">
        <f>C200</f>
        <v>10282.73</v>
      </c>
      <c r="D199" s="60">
        <f t="shared" ref="D199:D200" si="97">D200</f>
        <v>13257</v>
      </c>
      <c r="E199" s="60">
        <f t="shared" ref="E199:E200" si="98">E200</f>
        <v>11500</v>
      </c>
      <c r="F199" s="60">
        <f t="shared" ref="F199:F200" si="99">F200</f>
        <v>14566.91</v>
      </c>
      <c r="G199" s="60">
        <f t="shared" si="77"/>
        <v>141.66383829975112</v>
      </c>
      <c r="H199" s="59">
        <f t="shared" si="78"/>
        <v>109.88089311307235</v>
      </c>
      <c r="I199" s="38"/>
    </row>
    <row r="200" spans="2:9" x14ac:dyDescent="0.25">
      <c r="B200" s="85" t="s">
        <v>273</v>
      </c>
      <c r="C200" s="60">
        <v>10282.73</v>
      </c>
      <c r="D200" s="60">
        <f t="shared" si="97"/>
        <v>13257</v>
      </c>
      <c r="E200" s="60">
        <f t="shared" si="98"/>
        <v>11500</v>
      </c>
      <c r="F200" s="60">
        <f t="shared" si="99"/>
        <v>14566.91</v>
      </c>
      <c r="G200" s="60">
        <f t="shared" si="77"/>
        <v>141.66383829975112</v>
      </c>
      <c r="H200" s="59">
        <f t="shared" si="78"/>
        <v>109.88089311307235</v>
      </c>
      <c r="I200" s="38"/>
    </row>
    <row r="201" spans="2:9" x14ac:dyDescent="0.25">
      <c r="B201" s="85" t="s">
        <v>272</v>
      </c>
      <c r="C201" s="60">
        <v>10282.73</v>
      </c>
      <c r="D201" s="60">
        <v>13257</v>
      </c>
      <c r="E201" s="60">
        <v>11500</v>
      </c>
      <c r="F201" s="65">
        <v>14566.91</v>
      </c>
      <c r="G201" s="60">
        <f t="shared" si="77"/>
        <v>141.66383829975112</v>
      </c>
      <c r="H201" s="59">
        <f t="shared" si="78"/>
        <v>109.88089311307235</v>
      </c>
      <c r="I201" s="38"/>
    </row>
    <row r="202" spans="2:9" x14ac:dyDescent="0.25">
      <c r="B202" s="85" t="s">
        <v>287</v>
      </c>
      <c r="C202" s="60">
        <f>C203</f>
        <v>5308.91</v>
      </c>
      <c r="D202" s="60">
        <v>0</v>
      </c>
      <c r="E202" s="60">
        <v>0</v>
      </c>
      <c r="F202" s="60">
        <v>0</v>
      </c>
      <c r="G202" s="60">
        <f t="shared" si="77"/>
        <v>0</v>
      </c>
      <c r="H202" s="59" t="e">
        <f t="shared" si="78"/>
        <v>#DIV/0!</v>
      </c>
      <c r="I202" s="38"/>
    </row>
    <row r="203" spans="2:9" x14ac:dyDescent="0.25">
      <c r="B203" s="85" t="s">
        <v>288</v>
      </c>
      <c r="C203" s="60">
        <f>C204</f>
        <v>5308.91</v>
      </c>
      <c r="D203" s="60">
        <v>0</v>
      </c>
      <c r="E203" s="60">
        <v>0</v>
      </c>
      <c r="F203" s="60">
        <v>0</v>
      </c>
      <c r="G203" s="60">
        <f t="shared" si="77"/>
        <v>0</v>
      </c>
      <c r="H203" s="59" t="e">
        <f t="shared" si="78"/>
        <v>#DIV/0!</v>
      </c>
      <c r="I203" s="38"/>
    </row>
    <row r="204" spans="2:9" x14ac:dyDescent="0.25">
      <c r="B204" s="85" t="s">
        <v>256</v>
      </c>
      <c r="C204" s="60">
        <v>5308.91</v>
      </c>
      <c r="D204" s="60">
        <v>0</v>
      </c>
      <c r="E204" s="60">
        <v>0</v>
      </c>
      <c r="F204" s="60">
        <v>0</v>
      </c>
      <c r="G204" s="60">
        <f t="shared" si="77"/>
        <v>0</v>
      </c>
      <c r="H204" s="59" t="e">
        <f t="shared" si="78"/>
        <v>#DIV/0!</v>
      </c>
      <c r="I204" s="38"/>
    </row>
    <row r="205" spans="2:9" x14ac:dyDescent="0.25">
      <c r="B205" s="85" t="s">
        <v>290</v>
      </c>
      <c r="C205" s="60">
        <f>C206</f>
        <v>1260.8699999999999</v>
      </c>
      <c r="D205" s="60">
        <f>D206</f>
        <v>1265</v>
      </c>
      <c r="E205" s="60">
        <v>0</v>
      </c>
      <c r="F205" s="60">
        <f t="shared" ref="F205:F206" si="100">F206</f>
        <v>1265</v>
      </c>
      <c r="G205" s="60">
        <f t="shared" si="77"/>
        <v>100.32755161118911</v>
      </c>
      <c r="H205" s="59">
        <f t="shared" si="78"/>
        <v>100</v>
      </c>
      <c r="I205" s="38"/>
    </row>
    <row r="206" spans="2:9" x14ac:dyDescent="0.25">
      <c r="B206" s="85" t="s">
        <v>291</v>
      </c>
      <c r="C206" s="60">
        <f>C207</f>
        <v>1260.8699999999999</v>
      </c>
      <c r="D206" s="60">
        <f>D207</f>
        <v>1265</v>
      </c>
      <c r="E206" s="60">
        <v>0</v>
      </c>
      <c r="F206" s="60">
        <f t="shared" si="100"/>
        <v>1265</v>
      </c>
      <c r="G206" s="60">
        <f t="shared" si="77"/>
        <v>100.32755161118911</v>
      </c>
      <c r="H206" s="59">
        <f t="shared" si="78"/>
        <v>100</v>
      </c>
      <c r="I206" s="38"/>
    </row>
    <row r="207" spans="2:9" x14ac:dyDescent="0.25">
      <c r="B207" s="85" t="s">
        <v>292</v>
      </c>
      <c r="C207" s="60">
        <v>1260.8699999999999</v>
      </c>
      <c r="D207" s="60">
        <v>1265</v>
      </c>
      <c r="E207" s="60">
        <v>0</v>
      </c>
      <c r="F207" s="65">
        <v>1265</v>
      </c>
      <c r="G207" s="60">
        <f t="shared" si="77"/>
        <v>100.32755161118911</v>
      </c>
      <c r="H207" s="59">
        <f t="shared" si="78"/>
        <v>100</v>
      </c>
      <c r="I207" s="38"/>
    </row>
    <row r="208" spans="2:9" x14ac:dyDescent="0.25">
      <c r="B208" s="85" t="s">
        <v>142</v>
      </c>
      <c r="C208" s="60">
        <f>C212+C209</f>
        <v>26459.03</v>
      </c>
      <c r="D208" s="60">
        <f t="shared" ref="D208:F208" si="101">D212+D209</f>
        <v>46421</v>
      </c>
      <c r="E208" s="60">
        <f t="shared" si="101"/>
        <v>23308</v>
      </c>
      <c r="F208" s="60">
        <f t="shared" si="101"/>
        <v>46824.2</v>
      </c>
      <c r="G208" s="60">
        <f t="shared" si="77"/>
        <v>176.96869461956842</v>
      </c>
      <c r="H208" s="59">
        <f t="shared" si="78"/>
        <v>100.86857241334739</v>
      </c>
      <c r="I208" s="38"/>
    </row>
    <row r="209" spans="2:9" x14ac:dyDescent="0.25">
      <c r="B209" s="85" t="s">
        <v>143</v>
      </c>
      <c r="C209" s="60">
        <f>C210</f>
        <v>0</v>
      </c>
      <c r="D209" s="60">
        <f t="shared" ref="D209:F209" si="102">D210</f>
        <v>2238</v>
      </c>
      <c r="E209" s="60">
        <f t="shared" si="102"/>
        <v>0</v>
      </c>
      <c r="F209" s="60">
        <f t="shared" si="102"/>
        <v>2500.44</v>
      </c>
      <c r="G209" s="60" t="e">
        <f t="shared" si="77"/>
        <v>#DIV/0!</v>
      </c>
      <c r="H209" s="59">
        <f t="shared" si="78"/>
        <v>111.72654155495978</v>
      </c>
      <c r="I209" s="38"/>
    </row>
    <row r="210" spans="2:9" x14ac:dyDescent="0.25">
      <c r="B210" s="85" t="s">
        <v>253</v>
      </c>
      <c r="C210" s="60">
        <f>C211</f>
        <v>0</v>
      </c>
      <c r="D210" s="60">
        <f t="shared" ref="D210:F210" si="103">D211</f>
        <v>2238</v>
      </c>
      <c r="E210" s="60">
        <f t="shared" si="103"/>
        <v>0</v>
      </c>
      <c r="F210" s="60">
        <f t="shared" si="103"/>
        <v>2500.44</v>
      </c>
      <c r="G210" s="60" t="e">
        <f t="shared" si="77"/>
        <v>#DIV/0!</v>
      </c>
      <c r="H210" s="59">
        <f t="shared" si="78"/>
        <v>111.72654155495978</v>
      </c>
      <c r="I210" s="38"/>
    </row>
    <row r="211" spans="2:9" x14ac:dyDescent="0.25">
      <c r="B211" s="85" t="s">
        <v>144</v>
      </c>
      <c r="C211" s="60">
        <v>0</v>
      </c>
      <c r="D211" s="60">
        <v>2238</v>
      </c>
      <c r="E211" s="60">
        <v>0</v>
      </c>
      <c r="F211" s="60">
        <v>2500.44</v>
      </c>
      <c r="G211" s="60" t="e">
        <f t="shared" si="77"/>
        <v>#DIV/0!</v>
      </c>
      <c r="H211" s="59">
        <f t="shared" si="78"/>
        <v>111.72654155495978</v>
      </c>
      <c r="I211" s="38"/>
    </row>
    <row r="212" spans="2:9" x14ac:dyDescent="0.25">
      <c r="B212" s="85" t="s">
        <v>145</v>
      </c>
      <c r="C212" s="60">
        <f>C218+C216+C213</f>
        <v>26459.03</v>
      </c>
      <c r="D212" s="60">
        <f>D218+D216+D213</f>
        <v>44183</v>
      </c>
      <c r="E212" s="60">
        <f>E218+E216+E213</f>
        <v>23308</v>
      </c>
      <c r="F212" s="60">
        <f>F218+F216+F213</f>
        <v>44323.759999999995</v>
      </c>
      <c r="G212" s="60">
        <f t="shared" si="77"/>
        <v>167.51846156113811</v>
      </c>
      <c r="H212" s="59">
        <f t="shared" si="78"/>
        <v>100.31858407079646</v>
      </c>
      <c r="I212" s="38"/>
    </row>
    <row r="213" spans="2:9" x14ac:dyDescent="0.25">
      <c r="B213" s="85" t="s">
        <v>146</v>
      </c>
      <c r="C213" s="60">
        <f>C214</f>
        <v>22966.69</v>
      </c>
      <c r="D213" s="60">
        <f>D214+D215</f>
        <v>39860</v>
      </c>
      <c r="E213" s="60">
        <f t="shared" ref="E213" si="104">E214</f>
        <v>19908</v>
      </c>
      <c r="F213" s="60">
        <f>F214+F215</f>
        <v>39689.519999999997</v>
      </c>
      <c r="G213" s="60">
        <f t="shared" si="77"/>
        <v>172.81340933325612</v>
      </c>
      <c r="H213" s="59">
        <f t="shared" si="78"/>
        <v>99.572303060712485</v>
      </c>
      <c r="I213" s="38"/>
    </row>
    <row r="214" spans="2:9" x14ac:dyDescent="0.25">
      <c r="B214" s="85" t="s">
        <v>147</v>
      </c>
      <c r="C214" s="60">
        <v>22966.69</v>
      </c>
      <c r="D214" s="60">
        <v>39690</v>
      </c>
      <c r="E214" s="60">
        <v>19908</v>
      </c>
      <c r="F214" s="65">
        <v>39519.53</v>
      </c>
      <c r="G214" s="60">
        <f t="shared" si="77"/>
        <v>172.07325043356269</v>
      </c>
      <c r="H214" s="59">
        <f t="shared" si="78"/>
        <v>99.570496346686824</v>
      </c>
      <c r="I214" s="38"/>
    </row>
    <row r="215" spans="2:9" x14ac:dyDescent="0.25">
      <c r="B215" s="85" t="s">
        <v>293</v>
      </c>
      <c r="C215" s="60">
        <v>0</v>
      </c>
      <c r="D215" s="60">
        <v>170</v>
      </c>
      <c r="E215" s="60">
        <v>0</v>
      </c>
      <c r="F215" s="65">
        <v>169.99</v>
      </c>
      <c r="G215" s="60" t="e">
        <f t="shared" si="77"/>
        <v>#DIV/0!</v>
      </c>
      <c r="H215" s="59">
        <f t="shared" si="78"/>
        <v>99.994117647058829</v>
      </c>
      <c r="I215" s="38"/>
    </row>
    <row r="216" spans="2:9" x14ac:dyDescent="0.25">
      <c r="B216" s="85" t="s">
        <v>150</v>
      </c>
      <c r="C216" s="60">
        <f>C217</f>
        <v>3492.34</v>
      </c>
      <c r="D216" s="60">
        <f t="shared" ref="D216" si="105">D217</f>
        <v>3000</v>
      </c>
      <c r="E216" s="60">
        <f t="shared" ref="E216" si="106">E217</f>
        <v>3400</v>
      </c>
      <c r="F216" s="60">
        <f t="shared" ref="F216" si="107">F217</f>
        <v>3310.79</v>
      </c>
      <c r="G216" s="60">
        <f t="shared" si="77"/>
        <v>94.80147981009867</v>
      </c>
      <c r="H216" s="59">
        <f t="shared" si="78"/>
        <v>110.35966666666666</v>
      </c>
      <c r="I216" s="38"/>
    </row>
    <row r="217" spans="2:9" x14ac:dyDescent="0.25">
      <c r="B217" s="85" t="s">
        <v>151</v>
      </c>
      <c r="C217" s="60">
        <v>3492.34</v>
      </c>
      <c r="D217" s="60">
        <v>3000</v>
      </c>
      <c r="E217" s="60">
        <v>3400</v>
      </c>
      <c r="F217" s="65">
        <v>3310.79</v>
      </c>
      <c r="G217" s="60">
        <f t="shared" si="77"/>
        <v>94.80147981009867</v>
      </c>
      <c r="H217" s="59">
        <f t="shared" si="78"/>
        <v>110.35966666666666</v>
      </c>
      <c r="I217" s="38"/>
    </row>
    <row r="218" spans="2:9" x14ac:dyDescent="0.25">
      <c r="B218" s="85" t="s">
        <v>152</v>
      </c>
      <c r="C218" s="60">
        <f>C219</f>
        <v>0</v>
      </c>
      <c r="D218" s="60">
        <f t="shared" ref="D218" si="108">D219</f>
        <v>1323</v>
      </c>
      <c r="E218" s="60">
        <f t="shared" ref="E218" si="109">E219</f>
        <v>0</v>
      </c>
      <c r="F218" s="60">
        <f t="shared" ref="F218" si="110">F219</f>
        <v>1323.45</v>
      </c>
      <c r="G218" s="60" t="e">
        <f t="shared" si="77"/>
        <v>#DIV/0!</v>
      </c>
      <c r="H218" s="59">
        <f t="shared" si="78"/>
        <v>100.03401360544217</v>
      </c>
      <c r="I218" s="38"/>
    </row>
    <row r="219" spans="2:9" x14ac:dyDescent="0.25">
      <c r="B219" s="85" t="s">
        <v>153</v>
      </c>
      <c r="C219" s="60">
        <v>0</v>
      </c>
      <c r="D219" s="60">
        <v>1323</v>
      </c>
      <c r="E219" s="60">
        <v>0</v>
      </c>
      <c r="F219" s="65">
        <v>1323.45</v>
      </c>
      <c r="G219" s="60" t="e">
        <f t="shared" si="77"/>
        <v>#DIV/0!</v>
      </c>
      <c r="H219" s="59">
        <f t="shared" si="78"/>
        <v>100.03401360544217</v>
      </c>
      <c r="I219" s="38"/>
    </row>
    <row r="220" spans="2:9" x14ac:dyDescent="0.25">
      <c r="B220" s="10" t="s">
        <v>72</v>
      </c>
      <c r="C220" s="95"/>
      <c r="D220" s="95"/>
      <c r="E220" s="96"/>
      <c r="F220" s="107"/>
      <c r="G220" s="60"/>
      <c r="H220" s="59"/>
      <c r="I220" s="38"/>
    </row>
    <row r="221" spans="2:9" x14ac:dyDescent="0.25">
      <c r="B221" s="10" t="s">
        <v>72</v>
      </c>
      <c r="C221" s="95">
        <f>C222+C254</f>
        <v>393389.80999999994</v>
      </c>
      <c r="D221" s="95">
        <f>D222+D254</f>
        <v>335630</v>
      </c>
      <c r="E221" s="95">
        <f>E222+E254</f>
        <v>296420</v>
      </c>
      <c r="F221" s="95">
        <f>F222+F254</f>
        <v>327587.74000000005</v>
      </c>
      <c r="G221" s="60">
        <f t="shared" si="77"/>
        <v>83.273061902645651</v>
      </c>
      <c r="H221" s="59">
        <f t="shared" si="78"/>
        <v>97.603831600274134</v>
      </c>
      <c r="I221" s="38"/>
    </row>
    <row r="222" spans="2:9" x14ac:dyDescent="0.25">
      <c r="B222" s="97" t="s">
        <v>156</v>
      </c>
      <c r="C222" s="95">
        <f>C223+C250</f>
        <v>56319.79</v>
      </c>
      <c r="D222" s="95">
        <f>D223+D250</f>
        <v>35516</v>
      </c>
      <c r="E222" s="95">
        <f>E223+E250</f>
        <v>41457</v>
      </c>
      <c r="F222" s="95">
        <f>F223+F250</f>
        <v>29609.13</v>
      </c>
      <c r="G222" s="60">
        <f t="shared" si="77"/>
        <v>52.573225148744342</v>
      </c>
      <c r="H222" s="59">
        <f t="shared" si="78"/>
        <v>83.368425498366932</v>
      </c>
      <c r="I222" s="38"/>
    </row>
    <row r="223" spans="2:9" x14ac:dyDescent="0.25">
      <c r="B223" s="87" t="s">
        <v>154</v>
      </c>
      <c r="C223" s="60">
        <f>C224+C231+C247</f>
        <v>54529.36</v>
      </c>
      <c r="D223" s="60">
        <f t="shared" ref="D223:F223" si="111">D224+D231</f>
        <v>29193</v>
      </c>
      <c r="E223" s="60">
        <f t="shared" si="111"/>
        <v>35134</v>
      </c>
      <c r="F223" s="60">
        <f t="shared" si="111"/>
        <v>29609.13</v>
      </c>
      <c r="G223" s="60">
        <f t="shared" si="77"/>
        <v>54.29942695091232</v>
      </c>
      <c r="H223" s="59">
        <f t="shared" si="78"/>
        <v>101.4254444558627</v>
      </c>
      <c r="I223" s="38"/>
    </row>
    <row r="224" spans="2:9" x14ac:dyDescent="0.25">
      <c r="B224" s="87" t="s">
        <v>105</v>
      </c>
      <c r="C224" s="60">
        <f>C225+C227+C229</f>
        <v>43950.719999999994</v>
      </c>
      <c r="D224" s="60">
        <f t="shared" ref="D224" si="112">D225+D227+D229</f>
        <v>18504</v>
      </c>
      <c r="E224" s="60">
        <f t="shared" ref="E224" si="113">E225+E227+E229</f>
        <v>26795</v>
      </c>
      <c r="F224" s="60">
        <f t="shared" ref="F224" si="114">F225+F227+F229</f>
        <v>18006.27</v>
      </c>
      <c r="G224" s="60">
        <f t="shared" si="77"/>
        <v>40.969226442706749</v>
      </c>
      <c r="H224" s="59">
        <f t="shared" si="78"/>
        <v>97.310149156939048</v>
      </c>
      <c r="I224" s="38"/>
    </row>
    <row r="225" spans="2:12" x14ac:dyDescent="0.25">
      <c r="B225" s="87" t="s">
        <v>246</v>
      </c>
      <c r="C225" s="60">
        <f>C226</f>
        <v>36501.25</v>
      </c>
      <c r="D225" s="60">
        <f t="shared" ref="D225" si="115">D226</f>
        <v>15486</v>
      </c>
      <c r="E225" s="60">
        <f t="shared" ref="E225" si="116">E226</f>
        <v>22272</v>
      </c>
      <c r="F225" s="60">
        <f t="shared" ref="F225" si="117">F226</f>
        <v>14346.66</v>
      </c>
      <c r="G225" s="60">
        <f t="shared" si="77"/>
        <v>39.30457176124105</v>
      </c>
      <c r="H225" s="59">
        <f t="shared" si="78"/>
        <v>92.642774118558705</v>
      </c>
      <c r="I225" s="38"/>
    </row>
    <row r="226" spans="2:12" x14ac:dyDescent="0.25">
      <c r="B226" s="85" t="s">
        <v>101</v>
      </c>
      <c r="C226" s="60">
        <v>36501.25</v>
      </c>
      <c r="D226" s="60">
        <v>15486</v>
      </c>
      <c r="E226" s="60">
        <v>22272</v>
      </c>
      <c r="F226" s="65">
        <f>'POSEBNI DIO'!I260</f>
        <v>14346.66</v>
      </c>
      <c r="G226" s="60">
        <f t="shared" ref="G226:G289" si="118">F226/C226*100</f>
        <v>39.30457176124105</v>
      </c>
      <c r="H226" s="59">
        <f t="shared" ref="H226:H289" si="119">F226/D226*100</f>
        <v>92.642774118558705</v>
      </c>
      <c r="I226" s="38"/>
    </row>
    <row r="227" spans="2:12" x14ac:dyDescent="0.25">
      <c r="B227" s="85" t="s">
        <v>106</v>
      </c>
      <c r="C227" s="60">
        <f>C228</f>
        <v>1426.77</v>
      </c>
      <c r="D227" s="60">
        <f t="shared" ref="D227" si="120">D228</f>
        <v>465</v>
      </c>
      <c r="E227" s="60">
        <f t="shared" ref="E227" si="121">E228</f>
        <v>398</v>
      </c>
      <c r="F227" s="60">
        <f t="shared" ref="F227" si="122">F228</f>
        <v>464.53</v>
      </c>
      <c r="G227" s="60">
        <f t="shared" si="118"/>
        <v>32.558155834507311</v>
      </c>
      <c r="H227" s="59">
        <f t="shared" si="119"/>
        <v>99.898924731182788</v>
      </c>
      <c r="I227" s="38"/>
      <c r="L227" s="125"/>
    </row>
    <row r="228" spans="2:12" x14ac:dyDescent="0.25">
      <c r="B228" s="85" t="s">
        <v>102</v>
      </c>
      <c r="C228" s="60">
        <v>1426.77</v>
      </c>
      <c r="D228" s="60">
        <v>465</v>
      </c>
      <c r="E228" s="60">
        <v>398</v>
      </c>
      <c r="F228" s="65">
        <f>'POSEBNI DIO'!I262</f>
        <v>464.53</v>
      </c>
      <c r="G228" s="60">
        <f t="shared" si="118"/>
        <v>32.558155834507311</v>
      </c>
      <c r="H228" s="59">
        <f t="shared" si="119"/>
        <v>99.898924731182788</v>
      </c>
      <c r="I228" s="38"/>
    </row>
    <row r="229" spans="2:12" x14ac:dyDescent="0.25">
      <c r="B229" s="85" t="s">
        <v>107</v>
      </c>
      <c r="C229" s="60">
        <f>C230</f>
        <v>6022.7</v>
      </c>
      <c r="D229" s="60">
        <f t="shared" ref="D229:F229" si="123">D230</f>
        <v>2553</v>
      </c>
      <c r="E229" s="60">
        <f t="shared" si="123"/>
        <v>4125</v>
      </c>
      <c r="F229" s="60">
        <f t="shared" si="123"/>
        <v>3195.08</v>
      </c>
      <c r="G229" s="60">
        <f t="shared" si="118"/>
        <v>53.050625134906269</v>
      </c>
      <c r="H229" s="59">
        <f t="shared" si="119"/>
        <v>125.15001958480218</v>
      </c>
      <c r="I229" s="38"/>
    </row>
    <row r="230" spans="2:12" x14ac:dyDescent="0.25">
      <c r="B230" s="85" t="s">
        <v>103</v>
      </c>
      <c r="C230" s="60">
        <v>6022.7</v>
      </c>
      <c r="D230" s="60">
        <v>2553</v>
      </c>
      <c r="E230" s="60">
        <v>4125</v>
      </c>
      <c r="F230" s="65">
        <f>'POSEBNI DIO'!I264</f>
        <v>3195.08</v>
      </c>
      <c r="G230" s="60">
        <f t="shared" si="118"/>
        <v>53.050625134906269</v>
      </c>
      <c r="H230" s="59">
        <f t="shared" si="119"/>
        <v>125.15001958480218</v>
      </c>
      <c r="I230" s="38"/>
    </row>
    <row r="231" spans="2:12" x14ac:dyDescent="0.25">
      <c r="B231" s="85" t="s">
        <v>108</v>
      </c>
      <c r="C231" s="60">
        <f>C232+C236+C239+C242+C244</f>
        <v>8547.9800000000014</v>
      </c>
      <c r="D231" s="60">
        <f>D232+D236+D239+D242+D244</f>
        <v>10689</v>
      </c>
      <c r="E231" s="60">
        <f>E232+E236+E239+E242+E244</f>
        <v>8339</v>
      </c>
      <c r="F231" s="60">
        <f>F232+F236+F239+F242+F244</f>
        <v>11602.86</v>
      </c>
      <c r="G231" s="60">
        <f t="shared" si="118"/>
        <v>135.73803401505384</v>
      </c>
      <c r="H231" s="59">
        <f t="shared" si="119"/>
        <v>108.54953690710076</v>
      </c>
      <c r="I231" s="38"/>
    </row>
    <row r="232" spans="2:12" x14ac:dyDescent="0.25">
      <c r="B232" s="85" t="s">
        <v>109</v>
      </c>
      <c r="C232" s="60">
        <f>C233</f>
        <v>4891.82</v>
      </c>
      <c r="D232" s="60">
        <f>D233+D234+D235</f>
        <v>4898</v>
      </c>
      <c r="E232" s="60">
        <f t="shared" ref="E232" si="124">E233</f>
        <v>3250</v>
      </c>
      <c r="F232" s="60">
        <f>F233+F234+F235</f>
        <v>4786.01</v>
      </c>
      <c r="G232" s="60">
        <f t="shared" si="118"/>
        <v>97.837001361456473</v>
      </c>
      <c r="H232" s="59">
        <f t="shared" si="119"/>
        <v>97.713556553695398</v>
      </c>
      <c r="I232" s="38"/>
    </row>
    <row r="233" spans="2:12" x14ac:dyDescent="0.25">
      <c r="B233" s="85" t="s">
        <v>110</v>
      </c>
      <c r="C233" s="60">
        <v>4891.82</v>
      </c>
      <c r="D233" s="60">
        <v>4609</v>
      </c>
      <c r="E233" s="60">
        <v>3250</v>
      </c>
      <c r="F233" s="65">
        <v>4609.29</v>
      </c>
      <c r="G233" s="60">
        <f t="shared" si="118"/>
        <v>94.22443998348264</v>
      </c>
      <c r="H233" s="59">
        <f t="shared" si="119"/>
        <v>100.00629203731827</v>
      </c>
      <c r="I233" s="38"/>
    </row>
    <row r="234" spans="2:12" x14ac:dyDescent="0.25">
      <c r="B234" s="85" t="s">
        <v>111</v>
      </c>
      <c r="C234" s="60">
        <v>0</v>
      </c>
      <c r="D234" s="60">
        <v>159</v>
      </c>
      <c r="E234" s="60">
        <v>0</v>
      </c>
      <c r="F234" s="65">
        <f>'POSEBNI DIO'!I268</f>
        <v>46.72</v>
      </c>
      <c r="G234" s="60" t="e">
        <f t="shared" si="118"/>
        <v>#DIV/0!</v>
      </c>
      <c r="H234" s="59">
        <f t="shared" si="119"/>
        <v>29.383647798742135</v>
      </c>
      <c r="I234" s="38"/>
    </row>
    <row r="235" spans="2:12" x14ac:dyDescent="0.25">
      <c r="B235" s="85" t="s">
        <v>112</v>
      </c>
      <c r="C235" s="60">
        <v>0</v>
      </c>
      <c r="D235" s="60">
        <v>130</v>
      </c>
      <c r="E235" s="60">
        <v>0</v>
      </c>
      <c r="F235" s="65">
        <v>130</v>
      </c>
      <c r="G235" s="60" t="e">
        <f t="shared" si="118"/>
        <v>#DIV/0!</v>
      </c>
      <c r="H235" s="59">
        <f t="shared" si="119"/>
        <v>100</v>
      </c>
      <c r="I235" s="38"/>
    </row>
    <row r="236" spans="2:12" x14ac:dyDescent="0.25">
      <c r="B236" s="85" t="s">
        <v>113</v>
      </c>
      <c r="C236" s="60">
        <f>C237+C238</f>
        <v>48.51</v>
      </c>
      <c r="D236" s="60">
        <f t="shared" ref="D236:F236" si="125">D237+D238</f>
        <v>3835</v>
      </c>
      <c r="E236" s="60">
        <f t="shared" si="125"/>
        <v>2654</v>
      </c>
      <c r="F236" s="60">
        <f t="shared" si="125"/>
        <v>1181.0999999999999</v>
      </c>
      <c r="G236" s="60">
        <f t="shared" si="118"/>
        <v>2434.7557204700061</v>
      </c>
      <c r="H236" s="59">
        <f t="shared" si="119"/>
        <v>30.797913950456323</v>
      </c>
      <c r="I236" s="38"/>
    </row>
    <row r="237" spans="2:12" x14ac:dyDescent="0.25">
      <c r="B237" s="85" t="s">
        <v>114</v>
      </c>
      <c r="C237" s="60">
        <v>48.51</v>
      </c>
      <c r="D237" s="60">
        <v>1181</v>
      </c>
      <c r="E237" s="60">
        <v>0</v>
      </c>
      <c r="F237" s="65">
        <v>1181.0999999999999</v>
      </c>
      <c r="G237" s="60">
        <f t="shared" si="118"/>
        <v>2434.7557204700061</v>
      </c>
      <c r="H237" s="59">
        <f t="shared" si="119"/>
        <v>100.00846740050804</v>
      </c>
      <c r="I237" s="38"/>
    </row>
    <row r="238" spans="2:12" x14ac:dyDescent="0.25">
      <c r="B238" s="85" t="s">
        <v>115</v>
      </c>
      <c r="C238" s="60">
        <v>0</v>
      </c>
      <c r="D238" s="60">
        <v>2654</v>
      </c>
      <c r="E238" s="60">
        <v>2654</v>
      </c>
      <c r="F238" s="65">
        <v>0</v>
      </c>
      <c r="G238" s="60" t="e">
        <f t="shared" si="118"/>
        <v>#DIV/0!</v>
      </c>
      <c r="H238" s="59">
        <f t="shared" si="119"/>
        <v>0</v>
      </c>
      <c r="I238" s="38"/>
    </row>
    <row r="239" spans="2:12" x14ac:dyDescent="0.25">
      <c r="B239" s="85" t="s">
        <v>119</v>
      </c>
      <c r="C239" s="60">
        <f>C240+C241</f>
        <v>3318.71</v>
      </c>
      <c r="D239" s="60">
        <f t="shared" ref="D239:F239" si="126">D240+D241</f>
        <v>10</v>
      </c>
      <c r="E239" s="60">
        <f t="shared" si="126"/>
        <v>2400</v>
      </c>
      <c r="F239" s="60">
        <f t="shared" si="126"/>
        <v>3009.6</v>
      </c>
      <c r="G239" s="60">
        <f t="shared" si="118"/>
        <v>90.685838774704635</v>
      </c>
      <c r="H239" s="59">
        <f t="shared" si="119"/>
        <v>30095.999999999996</v>
      </c>
      <c r="I239" s="38"/>
    </row>
    <row r="240" spans="2:12" x14ac:dyDescent="0.25">
      <c r="B240" s="85" t="s">
        <v>122</v>
      </c>
      <c r="C240" s="60">
        <v>3232.71</v>
      </c>
      <c r="D240" s="60">
        <v>0</v>
      </c>
      <c r="E240" s="60">
        <v>2400</v>
      </c>
      <c r="F240" s="65">
        <v>3000</v>
      </c>
      <c r="G240" s="60">
        <f t="shared" si="118"/>
        <v>92.801395732991821</v>
      </c>
      <c r="H240" s="59" t="e">
        <f t="shared" si="119"/>
        <v>#DIV/0!</v>
      </c>
      <c r="I240" s="38"/>
    </row>
    <row r="241" spans="2:9" x14ac:dyDescent="0.25">
      <c r="B241" s="85" t="s">
        <v>128</v>
      </c>
      <c r="C241" s="60">
        <v>86</v>
      </c>
      <c r="D241" s="60">
        <v>10</v>
      </c>
      <c r="E241" s="60">
        <v>0</v>
      </c>
      <c r="F241" s="65">
        <v>9.6</v>
      </c>
      <c r="G241" s="60">
        <f t="shared" si="118"/>
        <v>11.162790697674419</v>
      </c>
      <c r="H241" s="59">
        <f t="shared" si="119"/>
        <v>96</v>
      </c>
      <c r="I241" s="38"/>
    </row>
    <row r="242" spans="2:9" x14ac:dyDescent="0.25">
      <c r="B242" s="85" t="s">
        <v>129</v>
      </c>
      <c r="C242" s="60">
        <f>C243</f>
        <v>0</v>
      </c>
      <c r="D242" s="60">
        <f t="shared" ref="D242" si="127">D243</f>
        <v>145</v>
      </c>
      <c r="E242" s="60">
        <f t="shared" ref="E242" si="128">E243</f>
        <v>0</v>
      </c>
      <c r="F242" s="60">
        <f t="shared" ref="F242" si="129">F243</f>
        <v>824.85</v>
      </c>
      <c r="G242" s="60" t="e">
        <f t="shared" si="118"/>
        <v>#DIV/0!</v>
      </c>
      <c r="H242" s="59">
        <f t="shared" si="119"/>
        <v>568.86206896551721</v>
      </c>
      <c r="I242" s="38"/>
    </row>
    <row r="243" spans="2:9" x14ac:dyDescent="0.25">
      <c r="B243" s="85" t="s">
        <v>130</v>
      </c>
      <c r="C243" s="60">
        <v>0</v>
      </c>
      <c r="D243" s="60">
        <v>145</v>
      </c>
      <c r="E243" s="60">
        <v>0</v>
      </c>
      <c r="F243" s="65">
        <v>824.85</v>
      </c>
      <c r="G243" s="60" t="e">
        <f t="shared" si="118"/>
        <v>#DIV/0!</v>
      </c>
      <c r="H243" s="59">
        <f t="shared" si="119"/>
        <v>568.86206896551721</v>
      </c>
      <c r="I243" s="38"/>
    </row>
    <row r="244" spans="2:9" x14ac:dyDescent="0.25">
      <c r="B244" s="85" t="s">
        <v>131</v>
      </c>
      <c r="C244" s="60">
        <f>C245+C246</f>
        <v>288.94</v>
      </c>
      <c r="D244" s="60">
        <f t="shared" ref="D244:F244" si="130">D245+D246</f>
        <v>1801</v>
      </c>
      <c r="E244" s="60">
        <f t="shared" si="130"/>
        <v>35</v>
      </c>
      <c r="F244" s="60">
        <f t="shared" si="130"/>
        <v>1801.3</v>
      </c>
      <c r="G244" s="60">
        <f t="shared" si="118"/>
        <v>623.41662628919505</v>
      </c>
      <c r="H244" s="59">
        <f t="shared" si="119"/>
        <v>100.01665741254857</v>
      </c>
      <c r="I244" s="38"/>
    </row>
    <row r="245" spans="2:9" x14ac:dyDescent="0.25">
      <c r="B245" s="85" t="s">
        <v>133</v>
      </c>
      <c r="C245" s="60">
        <v>288.94</v>
      </c>
      <c r="D245" s="60">
        <v>389</v>
      </c>
      <c r="E245" s="60">
        <v>0</v>
      </c>
      <c r="F245" s="65">
        <v>389.3</v>
      </c>
      <c r="G245" s="60">
        <f t="shared" si="118"/>
        <v>134.733854779539</v>
      </c>
      <c r="H245" s="59">
        <f t="shared" si="119"/>
        <v>100.07712082262211</v>
      </c>
      <c r="I245" s="38"/>
    </row>
    <row r="246" spans="2:9" x14ac:dyDescent="0.25">
      <c r="B246" s="85" t="s">
        <v>135</v>
      </c>
      <c r="C246" s="60">
        <v>0</v>
      </c>
      <c r="D246" s="60">
        <v>1412</v>
      </c>
      <c r="E246" s="60">
        <v>35</v>
      </c>
      <c r="F246" s="65">
        <f>'POSEBNI DIO'!I280</f>
        <v>1412</v>
      </c>
      <c r="G246" s="60" t="e">
        <f t="shared" si="118"/>
        <v>#DIV/0!</v>
      </c>
      <c r="H246" s="59">
        <f t="shared" si="119"/>
        <v>100</v>
      </c>
      <c r="I246" s="38"/>
    </row>
    <row r="247" spans="2:9" x14ac:dyDescent="0.25">
      <c r="B247" s="85" t="s">
        <v>287</v>
      </c>
      <c r="C247" s="60">
        <f>C248</f>
        <v>2030.66</v>
      </c>
      <c r="D247" s="60">
        <v>0</v>
      </c>
      <c r="E247" s="60">
        <v>0</v>
      </c>
      <c r="F247" s="65">
        <v>0</v>
      </c>
      <c r="G247" s="60">
        <f t="shared" si="118"/>
        <v>0</v>
      </c>
      <c r="H247" s="59" t="e">
        <f t="shared" si="119"/>
        <v>#DIV/0!</v>
      </c>
      <c r="I247" s="38"/>
    </row>
    <row r="248" spans="2:9" x14ac:dyDescent="0.25">
      <c r="B248" s="85" t="s">
        <v>288</v>
      </c>
      <c r="C248" s="60">
        <f>C249</f>
        <v>2030.66</v>
      </c>
      <c r="D248" s="60">
        <v>0</v>
      </c>
      <c r="E248" s="60">
        <v>0</v>
      </c>
      <c r="F248" s="65">
        <v>0</v>
      </c>
      <c r="G248" s="60">
        <f t="shared" si="118"/>
        <v>0</v>
      </c>
      <c r="H248" s="59" t="e">
        <f t="shared" si="119"/>
        <v>#DIV/0!</v>
      </c>
      <c r="I248" s="38"/>
    </row>
    <row r="249" spans="2:9" x14ac:dyDescent="0.25">
      <c r="B249" s="85" t="s">
        <v>256</v>
      </c>
      <c r="C249" s="60">
        <v>2030.66</v>
      </c>
      <c r="D249" s="60">
        <v>0</v>
      </c>
      <c r="E249" s="60">
        <v>0</v>
      </c>
      <c r="F249" s="61">
        <v>0</v>
      </c>
      <c r="G249" s="60">
        <f t="shared" si="118"/>
        <v>0</v>
      </c>
      <c r="H249" s="59" t="e">
        <f t="shared" si="119"/>
        <v>#DIV/0!</v>
      </c>
      <c r="I249" s="38"/>
    </row>
    <row r="250" spans="2:9" x14ac:dyDescent="0.25">
      <c r="B250" s="85" t="s">
        <v>142</v>
      </c>
      <c r="C250" s="60">
        <f>C251</f>
        <v>1790.43</v>
      </c>
      <c r="D250" s="60">
        <f t="shared" ref="D250:F251" si="131">D251</f>
        <v>6323</v>
      </c>
      <c r="E250" s="60">
        <f t="shared" si="131"/>
        <v>6323</v>
      </c>
      <c r="F250" s="60">
        <f t="shared" si="131"/>
        <v>0</v>
      </c>
      <c r="G250" s="60">
        <f t="shared" si="118"/>
        <v>0</v>
      </c>
      <c r="H250" s="59">
        <f t="shared" si="119"/>
        <v>0</v>
      </c>
      <c r="I250" s="38"/>
    </row>
    <row r="251" spans="2:9" x14ac:dyDescent="0.25">
      <c r="B251" s="85" t="s">
        <v>145</v>
      </c>
      <c r="C251" s="60">
        <f>C252</f>
        <v>1790.43</v>
      </c>
      <c r="D251" s="60">
        <f t="shared" si="131"/>
        <v>6323</v>
      </c>
      <c r="E251" s="60">
        <f t="shared" si="131"/>
        <v>6323</v>
      </c>
      <c r="F251" s="60">
        <f t="shared" si="131"/>
        <v>0</v>
      </c>
      <c r="G251" s="60">
        <f t="shared" si="118"/>
        <v>0</v>
      </c>
      <c r="H251" s="59">
        <f t="shared" si="119"/>
        <v>0</v>
      </c>
      <c r="I251" s="38"/>
    </row>
    <row r="252" spans="2:9" x14ac:dyDescent="0.25">
      <c r="B252" s="85" t="s">
        <v>146</v>
      </c>
      <c r="C252" s="60">
        <f>C253</f>
        <v>1790.43</v>
      </c>
      <c r="D252" s="60">
        <f t="shared" ref="D252:F252" si="132">D253</f>
        <v>6323</v>
      </c>
      <c r="E252" s="60">
        <f t="shared" si="132"/>
        <v>6323</v>
      </c>
      <c r="F252" s="60">
        <f t="shared" si="132"/>
        <v>0</v>
      </c>
      <c r="G252" s="60">
        <f t="shared" si="118"/>
        <v>0</v>
      </c>
      <c r="H252" s="59">
        <f t="shared" si="119"/>
        <v>0</v>
      </c>
      <c r="I252" s="38"/>
    </row>
    <row r="253" spans="2:9" x14ac:dyDescent="0.25">
      <c r="B253" s="85" t="s">
        <v>147</v>
      </c>
      <c r="C253" s="60">
        <v>1790.43</v>
      </c>
      <c r="D253" s="60">
        <v>6323</v>
      </c>
      <c r="E253" s="60">
        <v>6323</v>
      </c>
      <c r="F253" s="65">
        <v>0</v>
      </c>
      <c r="G253" s="60">
        <f t="shared" si="118"/>
        <v>0</v>
      </c>
      <c r="H253" s="59">
        <f t="shared" si="119"/>
        <v>0</v>
      </c>
      <c r="I253" s="38"/>
    </row>
    <row r="254" spans="2:9" x14ac:dyDescent="0.25">
      <c r="B254" s="97" t="s">
        <v>76</v>
      </c>
      <c r="C254" s="95">
        <f>C255+C292</f>
        <v>337070.01999999996</v>
      </c>
      <c r="D254" s="95">
        <f>D255+D292</f>
        <v>300114</v>
      </c>
      <c r="E254" s="95">
        <f>E255+E292</f>
        <v>254963</v>
      </c>
      <c r="F254" s="95">
        <f>F255+F292</f>
        <v>297978.61000000004</v>
      </c>
      <c r="G254" s="60">
        <f t="shared" si="118"/>
        <v>88.402584721121173</v>
      </c>
      <c r="H254" s="59">
        <f t="shared" si="119"/>
        <v>99.28847371332229</v>
      </c>
      <c r="I254" s="38"/>
    </row>
    <row r="255" spans="2:9" x14ac:dyDescent="0.25">
      <c r="B255" s="87" t="s">
        <v>154</v>
      </c>
      <c r="C255" s="60">
        <f>C256+C263+C289</f>
        <v>314277.73</v>
      </c>
      <c r="D255" s="60">
        <f t="shared" ref="D255:F255" si="133">D256+D263+D289</f>
        <v>289748</v>
      </c>
      <c r="E255" s="60">
        <f t="shared" si="133"/>
        <v>246463</v>
      </c>
      <c r="F255" s="60">
        <f t="shared" si="133"/>
        <v>287612.41000000003</v>
      </c>
      <c r="G255" s="60">
        <f t="shared" si="118"/>
        <v>91.515364451690559</v>
      </c>
      <c r="H255" s="59">
        <f t="shared" si="119"/>
        <v>99.262949183428375</v>
      </c>
      <c r="I255" s="38"/>
    </row>
    <row r="256" spans="2:9" x14ac:dyDescent="0.25">
      <c r="B256" s="87" t="s">
        <v>105</v>
      </c>
      <c r="C256" s="60">
        <f>C257+C259+C261</f>
        <v>201944.41</v>
      </c>
      <c r="D256" s="60">
        <f t="shared" ref="D256" si="134">D257+D259+D261</f>
        <v>183125</v>
      </c>
      <c r="E256" s="60">
        <f t="shared" ref="E256" si="135">E257+E259+E261</f>
        <v>188684</v>
      </c>
      <c r="F256" s="60">
        <f t="shared" ref="F256" si="136">F257+F259+F261</f>
        <v>186913.72</v>
      </c>
      <c r="G256" s="60">
        <f t="shared" si="118"/>
        <v>92.557016061994489</v>
      </c>
      <c r="H256" s="59">
        <f t="shared" si="119"/>
        <v>102.06892559726964</v>
      </c>
      <c r="I256" s="38"/>
    </row>
    <row r="257" spans="2:9" x14ac:dyDescent="0.25">
      <c r="B257" s="87" t="s">
        <v>246</v>
      </c>
      <c r="C257" s="60">
        <f>C258</f>
        <v>168403.35</v>
      </c>
      <c r="D257" s="60">
        <f t="shared" ref="D257" si="137">D258</f>
        <v>158115</v>
      </c>
      <c r="E257" s="60">
        <f t="shared" ref="E257" si="138">E258</f>
        <v>159568</v>
      </c>
      <c r="F257" s="60">
        <f t="shared" ref="F257" si="139">F258</f>
        <v>159583.74000000002</v>
      </c>
      <c r="G257" s="60">
        <f t="shared" si="118"/>
        <v>94.762806084320786</v>
      </c>
      <c r="H257" s="59">
        <f t="shared" si="119"/>
        <v>100.92890617588466</v>
      </c>
      <c r="I257" s="38"/>
    </row>
    <row r="258" spans="2:9" x14ac:dyDescent="0.25">
      <c r="B258" s="85" t="s">
        <v>101</v>
      </c>
      <c r="C258" s="60">
        <v>168403.35</v>
      </c>
      <c r="D258" s="60">
        <v>158115</v>
      </c>
      <c r="E258" s="60">
        <v>159568</v>
      </c>
      <c r="F258" s="65">
        <f>'POSEBNI DIO'!I294+'POSEBNI DIO'!I325</f>
        <v>159583.74000000002</v>
      </c>
      <c r="G258" s="60">
        <f t="shared" si="118"/>
        <v>94.762806084320786</v>
      </c>
      <c r="H258" s="59">
        <f t="shared" si="119"/>
        <v>100.92890617588466</v>
      </c>
      <c r="I258" s="38"/>
    </row>
    <row r="259" spans="2:9" x14ac:dyDescent="0.25">
      <c r="B259" s="85" t="s">
        <v>106</v>
      </c>
      <c r="C259" s="60">
        <f>C260</f>
        <v>6258.8</v>
      </c>
      <c r="D259" s="60">
        <f t="shared" ref="D259" si="140">D260</f>
        <v>5894</v>
      </c>
      <c r="E259" s="60">
        <f t="shared" ref="E259" si="141">E260</f>
        <v>2787</v>
      </c>
      <c r="F259" s="60">
        <f t="shared" ref="F259" si="142">F260</f>
        <v>5894.0199999999995</v>
      </c>
      <c r="G259" s="60">
        <f t="shared" si="118"/>
        <v>94.171726209497024</v>
      </c>
      <c r="H259" s="59">
        <f t="shared" si="119"/>
        <v>100.00033932813028</v>
      </c>
      <c r="I259" s="38"/>
    </row>
    <row r="260" spans="2:9" x14ac:dyDescent="0.25">
      <c r="B260" s="85" t="s">
        <v>102</v>
      </c>
      <c r="C260" s="60">
        <v>6258.8</v>
      </c>
      <c r="D260" s="60">
        <v>5894</v>
      </c>
      <c r="E260" s="60">
        <v>2787</v>
      </c>
      <c r="F260" s="65">
        <f>'POSEBNI DIO'!I327+'POSEBNI DIO'!I296</f>
        <v>5894.0199999999995</v>
      </c>
      <c r="G260" s="60">
        <f t="shared" si="118"/>
        <v>94.171726209497024</v>
      </c>
      <c r="H260" s="59">
        <f t="shared" si="119"/>
        <v>100.00033932813028</v>
      </c>
      <c r="I260" s="38"/>
    </row>
    <row r="261" spans="2:9" x14ac:dyDescent="0.25">
      <c r="B261" s="85" t="s">
        <v>107</v>
      </c>
      <c r="C261" s="60">
        <f>C262</f>
        <v>27282.26</v>
      </c>
      <c r="D261" s="60">
        <f t="shared" ref="D261:F261" si="143">D262</f>
        <v>19116</v>
      </c>
      <c r="E261" s="60">
        <f t="shared" si="143"/>
        <v>26329</v>
      </c>
      <c r="F261" s="60">
        <f t="shared" si="143"/>
        <v>21435.96</v>
      </c>
      <c r="G261" s="60">
        <f t="shared" si="118"/>
        <v>78.571056796614357</v>
      </c>
      <c r="H261" s="59">
        <f t="shared" si="119"/>
        <v>112.13622096672944</v>
      </c>
      <c r="I261" s="38"/>
    </row>
    <row r="262" spans="2:9" x14ac:dyDescent="0.25">
      <c r="B262" s="85" t="s">
        <v>103</v>
      </c>
      <c r="C262" s="60">
        <v>27282.26</v>
      </c>
      <c r="D262" s="60">
        <v>19116</v>
      </c>
      <c r="E262" s="60">
        <v>26329</v>
      </c>
      <c r="F262" s="65">
        <f>'POSEBNI DIO'!I298+'POSEBNI DIO'!I329</f>
        <v>21435.96</v>
      </c>
      <c r="G262" s="60">
        <f t="shared" si="118"/>
        <v>78.571056796614357</v>
      </c>
      <c r="H262" s="59">
        <f t="shared" si="119"/>
        <v>112.13622096672944</v>
      </c>
      <c r="I262" s="38"/>
    </row>
    <row r="263" spans="2:9" x14ac:dyDescent="0.25">
      <c r="B263" s="85" t="s">
        <v>108</v>
      </c>
      <c r="C263" s="60">
        <f>C264+C269+C275+C283+C285</f>
        <v>112333.32</v>
      </c>
      <c r="D263" s="60">
        <f>D264+D269+D275+D283+D285</f>
        <v>106623</v>
      </c>
      <c r="E263" s="60">
        <f>E264+E269+E275+E283+E285</f>
        <v>51806</v>
      </c>
      <c r="F263" s="60">
        <f>F264+F269+F275+F283+F285</f>
        <v>100698.69000000002</v>
      </c>
      <c r="G263" s="60">
        <f t="shared" si="118"/>
        <v>89.642761381930143</v>
      </c>
      <c r="H263" s="59">
        <f t="shared" si="119"/>
        <v>94.443684758448015</v>
      </c>
      <c r="I263" s="38"/>
    </row>
    <row r="264" spans="2:9" x14ac:dyDescent="0.25">
      <c r="B264" s="85" t="s">
        <v>109</v>
      </c>
      <c r="C264" s="60">
        <f>C265+C266+C267+C268</f>
        <v>55024.54</v>
      </c>
      <c r="D264" s="60">
        <f t="shared" ref="D264" si="144">D265+D266+D267+D268</f>
        <v>50833</v>
      </c>
      <c r="E264" s="60">
        <f t="shared" ref="E264" si="145">E265+E266+E267+E268</f>
        <v>19756</v>
      </c>
      <c r="F264" s="60">
        <f t="shared" ref="F264" si="146">F265+F266+F267+F268</f>
        <v>46997.880000000005</v>
      </c>
      <c r="G264" s="60">
        <f t="shared" si="118"/>
        <v>85.412581368240438</v>
      </c>
      <c r="H264" s="59">
        <f t="shared" si="119"/>
        <v>92.455452166899462</v>
      </c>
      <c r="I264" s="38"/>
    </row>
    <row r="265" spans="2:9" x14ac:dyDescent="0.25">
      <c r="B265" s="85" t="s">
        <v>110</v>
      </c>
      <c r="C265" s="60">
        <v>42389.75</v>
      </c>
      <c r="D265" s="60">
        <v>33342</v>
      </c>
      <c r="E265" s="60">
        <v>8594</v>
      </c>
      <c r="F265" s="65">
        <f>'POSEBNI DIO'!I332+'POSEBNI DIO'!I301</f>
        <v>31744.42</v>
      </c>
      <c r="G265" s="60">
        <f t="shared" si="118"/>
        <v>74.887018677864333</v>
      </c>
      <c r="H265" s="59">
        <f t="shared" si="119"/>
        <v>95.208505788494989</v>
      </c>
      <c r="I265" s="38"/>
    </row>
    <row r="266" spans="2:9" x14ac:dyDescent="0.25">
      <c r="B266" s="85" t="s">
        <v>111</v>
      </c>
      <c r="C266" s="60">
        <v>2892.6</v>
      </c>
      <c r="D266" s="60">
        <v>5458</v>
      </c>
      <c r="E266" s="60">
        <v>1526</v>
      </c>
      <c r="F266" s="65">
        <f>'POSEBNI DIO'!I302+'POSEBNI DIO'!I333</f>
        <v>3380.33</v>
      </c>
      <c r="G266" s="60">
        <f t="shared" si="118"/>
        <v>116.86130125146927</v>
      </c>
      <c r="H266" s="59">
        <f t="shared" si="119"/>
        <v>61.933492121656286</v>
      </c>
      <c r="I266" s="38"/>
    </row>
    <row r="267" spans="2:9" x14ac:dyDescent="0.25">
      <c r="B267" s="85" t="s">
        <v>112</v>
      </c>
      <c r="C267" s="60">
        <v>9742.19</v>
      </c>
      <c r="D267" s="60">
        <v>11910</v>
      </c>
      <c r="E267" s="60">
        <v>9636</v>
      </c>
      <c r="F267" s="65">
        <f>'POSEBNI DIO'!I334+'POSEBNI DIO'!I303</f>
        <v>11750.33</v>
      </c>
      <c r="G267" s="60">
        <f t="shared" si="118"/>
        <v>120.61281908893173</v>
      </c>
      <c r="H267" s="59">
        <f t="shared" si="119"/>
        <v>98.659361880772451</v>
      </c>
      <c r="I267" s="38"/>
    </row>
    <row r="268" spans="2:9" x14ac:dyDescent="0.25">
      <c r="B268" s="85" t="s">
        <v>155</v>
      </c>
      <c r="C268" s="60">
        <v>0</v>
      </c>
      <c r="D268" s="60">
        <v>123</v>
      </c>
      <c r="E268" s="60">
        <v>0</v>
      </c>
      <c r="F268" s="65">
        <v>122.8</v>
      </c>
      <c r="G268" s="60" t="e">
        <f t="shared" si="118"/>
        <v>#DIV/0!</v>
      </c>
      <c r="H268" s="59">
        <f t="shared" si="119"/>
        <v>99.837398373983731</v>
      </c>
      <c r="I268" s="38"/>
    </row>
    <row r="269" spans="2:9" x14ac:dyDescent="0.25">
      <c r="B269" s="85" t="s">
        <v>113</v>
      </c>
      <c r="C269" s="60">
        <f>C270+C271+C272+C273+C274</f>
        <v>7727.2599999999993</v>
      </c>
      <c r="D269" s="60">
        <f t="shared" ref="D269:F269" si="147">D270+D271+D272+D273+D274</f>
        <v>7992</v>
      </c>
      <c r="E269" s="60">
        <f t="shared" si="147"/>
        <v>2500</v>
      </c>
      <c r="F269" s="60">
        <f t="shared" si="147"/>
        <v>6310.8499999999995</v>
      </c>
      <c r="G269" s="60">
        <f t="shared" si="118"/>
        <v>81.669958044636786</v>
      </c>
      <c r="H269" s="59">
        <f t="shared" si="119"/>
        <v>78.964589589589579</v>
      </c>
      <c r="I269" s="38"/>
    </row>
    <row r="270" spans="2:9" x14ac:dyDescent="0.25">
      <c r="B270" s="85" t="s">
        <v>114</v>
      </c>
      <c r="C270" s="60">
        <v>339.95</v>
      </c>
      <c r="D270" s="60">
        <v>400</v>
      </c>
      <c r="E270" s="60">
        <v>500</v>
      </c>
      <c r="F270" s="106">
        <v>400.47</v>
      </c>
      <c r="G270" s="60">
        <f t="shared" si="118"/>
        <v>117.80261803206355</v>
      </c>
      <c r="H270" s="59">
        <f t="shared" si="119"/>
        <v>100.11750000000002</v>
      </c>
      <c r="I270" s="38"/>
    </row>
    <row r="271" spans="2:9" x14ac:dyDescent="0.25">
      <c r="B271" s="85" t="s">
        <v>115</v>
      </c>
      <c r="C271" s="60">
        <v>5115.9799999999996</v>
      </c>
      <c r="D271" s="60">
        <v>5950</v>
      </c>
      <c r="E271" s="60">
        <v>1000</v>
      </c>
      <c r="F271" s="106">
        <v>4328.16</v>
      </c>
      <c r="G271" s="60">
        <f t="shared" si="118"/>
        <v>84.600799846754683</v>
      </c>
      <c r="H271" s="59">
        <f t="shared" si="119"/>
        <v>72.742184873949583</v>
      </c>
      <c r="I271" s="38"/>
    </row>
    <row r="272" spans="2:9" x14ac:dyDescent="0.25">
      <c r="B272" s="85" t="s">
        <v>117</v>
      </c>
      <c r="C272" s="60">
        <v>650.69000000000005</v>
      </c>
      <c r="D272" s="60">
        <v>610</v>
      </c>
      <c r="E272" s="60">
        <v>0</v>
      </c>
      <c r="F272" s="106">
        <v>677.86</v>
      </c>
      <c r="G272" s="60">
        <f t="shared" si="118"/>
        <v>104.17556747452703</v>
      </c>
      <c r="H272" s="59">
        <f t="shared" si="119"/>
        <v>111.12459016393443</v>
      </c>
      <c r="I272" s="38"/>
    </row>
    <row r="273" spans="2:9" x14ac:dyDescent="0.25">
      <c r="B273" s="85" t="s">
        <v>118</v>
      </c>
      <c r="C273" s="60">
        <v>1528.71</v>
      </c>
      <c r="D273" s="60">
        <v>634</v>
      </c>
      <c r="E273" s="60">
        <v>1000</v>
      </c>
      <c r="F273" s="106">
        <v>506.07</v>
      </c>
      <c r="G273" s="60">
        <f t="shared" si="118"/>
        <v>33.104382126106323</v>
      </c>
      <c r="H273" s="59">
        <f t="shared" si="119"/>
        <v>79.821766561514195</v>
      </c>
      <c r="I273" s="38"/>
    </row>
    <row r="274" spans="2:9" x14ac:dyDescent="0.25">
      <c r="B274" s="85" t="s">
        <v>250</v>
      </c>
      <c r="C274" s="60">
        <v>91.93</v>
      </c>
      <c r="D274" s="60">
        <v>398</v>
      </c>
      <c r="E274" s="60">
        <v>0</v>
      </c>
      <c r="F274" s="106">
        <v>398.29</v>
      </c>
      <c r="G274" s="60">
        <f t="shared" si="118"/>
        <v>433.25356249320134</v>
      </c>
      <c r="H274" s="59">
        <f t="shared" si="119"/>
        <v>100.07286432160805</v>
      </c>
      <c r="I274" s="38"/>
    </row>
    <row r="275" spans="2:9" x14ac:dyDescent="0.25">
      <c r="B275" s="85" t="s">
        <v>119</v>
      </c>
      <c r="C275" s="60">
        <f>C276+C277+C278+C279+C280+C281+C282</f>
        <v>39915.829999999994</v>
      </c>
      <c r="D275" s="60">
        <f t="shared" ref="D275:F275" si="148">D276+D277+D278+D279+D280+D281+D282</f>
        <v>39125</v>
      </c>
      <c r="E275" s="60">
        <f t="shared" si="148"/>
        <v>21387</v>
      </c>
      <c r="F275" s="60">
        <f t="shared" si="148"/>
        <v>36425.01</v>
      </c>
      <c r="G275" s="60">
        <f t="shared" si="118"/>
        <v>91.254547381327171</v>
      </c>
      <c r="H275" s="59">
        <f t="shared" si="119"/>
        <v>93.099067092651765</v>
      </c>
      <c r="I275" s="38"/>
    </row>
    <row r="276" spans="2:9" x14ac:dyDescent="0.25">
      <c r="B276" s="85" t="s">
        <v>120</v>
      </c>
      <c r="C276" s="60">
        <v>420.29</v>
      </c>
      <c r="D276" s="60">
        <v>978</v>
      </c>
      <c r="E276" s="60">
        <v>2000</v>
      </c>
      <c r="F276" s="106">
        <v>977.76</v>
      </c>
      <c r="G276" s="60">
        <f t="shared" si="118"/>
        <v>232.63936805539029</v>
      </c>
      <c r="H276" s="59">
        <f t="shared" si="119"/>
        <v>99.975460122699388</v>
      </c>
      <c r="I276" s="38"/>
    </row>
    <row r="277" spans="2:9" x14ac:dyDescent="0.25">
      <c r="B277" s="85" t="s">
        <v>121</v>
      </c>
      <c r="C277" s="60">
        <v>1554.35</v>
      </c>
      <c r="D277" s="60">
        <v>300</v>
      </c>
      <c r="E277" s="60">
        <v>3032</v>
      </c>
      <c r="F277" s="106">
        <v>276.25</v>
      </c>
      <c r="G277" s="60">
        <f t="shared" si="118"/>
        <v>17.772702415800818</v>
      </c>
      <c r="H277" s="59">
        <f t="shared" si="119"/>
        <v>92.083333333333329</v>
      </c>
      <c r="I277" s="38"/>
    </row>
    <row r="278" spans="2:9" x14ac:dyDescent="0.25">
      <c r="B278" s="85" t="s">
        <v>122</v>
      </c>
      <c r="C278" s="60">
        <v>11512.96</v>
      </c>
      <c r="D278" s="60">
        <v>16946</v>
      </c>
      <c r="E278" s="60">
        <v>3125</v>
      </c>
      <c r="F278" s="106">
        <v>14551.47</v>
      </c>
      <c r="G278" s="60">
        <f t="shared" si="118"/>
        <v>126.39208335649563</v>
      </c>
      <c r="H278" s="59">
        <f t="shared" si="119"/>
        <v>85.86964475392422</v>
      </c>
      <c r="I278" s="38"/>
    </row>
    <row r="279" spans="2:9" x14ac:dyDescent="0.25">
      <c r="B279" s="85" t="s">
        <v>124</v>
      </c>
      <c r="C279" s="60">
        <v>2682.13</v>
      </c>
      <c r="D279" s="60">
        <v>6510</v>
      </c>
      <c r="E279" s="60">
        <v>4062</v>
      </c>
      <c r="F279" s="106">
        <v>6863.3</v>
      </c>
      <c r="G279" s="60">
        <f t="shared" si="118"/>
        <v>255.88990839370203</v>
      </c>
      <c r="H279" s="59">
        <f t="shared" si="119"/>
        <v>105.42703533026115</v>
      </c>
      <c r="I279" s="38"/>
    </row>
    <row r="280" spans="2:9" x14ac:dyDescent="0.25">
      <c r="B280" s="85" t="s">
        <v>126</v>
      </c>
      <c r="C280" s="60">
        <v>22098.98</v>
      </c>
      <c r="D280" s="60">
        <v>12758</v>
      </c>
      <c r="E280" s="60">
        <v>9168</v>
      </c>
      <c r="F280" s="106">
        <v>12731.77</v>
      </c>
      <c r="G280" s="60">
        <f t="shared" si="118"/>
        <v>57.612478041972977</v>
      </c>
      <c r="H280" s="59">
        <f t="shared" si="119"/>
        <v>99.794403511522191</v>
      </c>
      <c r="I280" s="38"/>
    </row>
    <row r="281" spans="2:9" x14ac:dyDescent="0.25">
      <c r="B281" s="85" t="s">
        <v>127</v>
      </c>
      <c r="C281" s="60">
        <v>638.55999999999995</v>
      </c>
      <c r="D281" s="60">
        <v>0</v>
      </c>
      <c r="E281" s="60">
        <v>0</v>
      </c>
      <c r="F281" s="106">
        <v>0</v>
      </c>
      <c r="G281" s="60">
        <f t="shared" si="118"/>
        <v>0</v>
      </c>
      <c r="H281" s="59" t="e">
        <f t="shared" si="119"/>
        <v>#DIV/0!</v>
      </c>
      <c r="I281" s="38"/>
    </row>
    <row r="282" spans="2:9" x14ac:dyDescent="0.25">
      <c r="B282" s="85" t="s">
        <v>128</v>
      </c>
      <c r="C282" s="60">
        <v>1008.56</v>
      </c>
      <c r="D282" s="60">
        <v>1633</v>
      </c>
      <c r="E282" s="60">
        <v>0</v>
      </c>
      <c r="F282" s="106">
        <v>1024.46</v>
      </c>
      <c r="G282" s="60">
        <f t="shared" si="118"/>
        <v>101.57650511620528</v>
      </c>
      <c r="H282" s="59">
        <f t="shared" si="119"/>
        <v>62.734843845682796</v>
      </c>
      <c r="I282" s="38"/>
    </row>
    <row r="283" spans="2:9" x14ac:dyDescent="0.25">
      <c r="B283" s="85" t="s">
        <v>129</v>
      </c>
      <c r="C283" s="60">
        <f>C284</f>
        <v>4594.5600000000004</v>
      </c>
      <c r="D283" s="60">
        <f t="shared" ref="D283" si="149">D284</f>
        <v>4300</v>
      </c>
      <c r="E283" s="60">
        <f t="shared" ref="E283" si="150">E284</f>
        <v>2522</v>
      </c>
      <c r="F283" s="60">
        <f t="shared" ref="F283" si="151">F284</f>
        <v>6641.18</v>
      </c>
      <c r="G283" s="60">
        <f t="shared" si="118"/>
        <v>144.5444177462042</v>
      </c>
      <c r="H283" s="59">
        <f t="shared" si="119"/>
        <v>154.44604651162791</v>
      </c>
      <c r="I283" s="38"/>
    </row>
    <row r="284" spans="2:9" x14ac:dyDescent="0.25">
      <c r="B284" s="85" t="s">
        <v>130</v>
      </c>
      <c r="C284" s="60">
        <v>4594.5600000000004</v>
      </c>
      <c r="D284" s="60">
        <v>4300</v>
      </c>
      <c r="E284" s="60">
        <v>2522</v>
      </c>
      <c r="F284" s="106">
        <v>6641.18</v>
      </c>
      <c r="G284" s="60">
        <f t="shared" si="118"/>
        <v>144.5444177462042</v>
      </c>
      <c r="H284" s="59">
        <f t="shared" si="119"/>
        <v>154.44604651162791</v>
      </c>
      <c r="I284" s="38"/>
    </row>
    <row r="285" spans="2:9" x14ac:dyDescent="0.25">
      <c r="B285" s="85" t="s">
        <v>131</v>
      </c>
      <c r="C285" s="60">
        <f>C286+C287+C288</f>
        <v>5071.13</v>
      </c>
      <c r="D285" s="60">
        <f t="shared" ref="D285:F285" si="152">D286+D287+D288</f>
        <v>4373</v>
      </c>
      <c r="E285" s="60">
        <f t="shared" si="152"/>
        <v>5641</v>
      </c>
      <c r="F285" s="60">
        <f t="shared" si="152"/>
        <v>4323.7700000000004</v>
      </c>
      <c r="G285" s="60">
        <f t="shared" si="118"/>
        <v>85.262456296722831</v>
      </c>
      <c r="H285" s="59">
        <f t="shared" si="119"/>
        <v>98.874228218614235</v>
      </c>
      <c r="I285" s="38"/>
    </row>
    <row r="286" spans="2:9" x14ac:dyDescent="0.25">
      <c r="B286" s="85" t="s">
        <v>133</v>
      </c>
      <c r="C286" s="60">
        <v>1059.3900000000001</v>
      </c>
      <c r="D286" s="60">
        <v>1859</v>
      </c>
      <c r="E286" s="60">
        <v>408</v>
      </c>
      <c r="F286" s="106">
        <v>1859.15</v>
      </c>
      <c r="G286" s="60">
        <f t="shared" si="118"/>
        <v>175.49250040117425</v>
      </c>
      <c r="H286" s="59">
        <f t="shared" si="119"/>
        <v>100.00806885422271</v>
      </c>
      <c r="I286" s="38"/>
    </row>
    <row r="287" spans="2:9" x14ac:dyDescent="0.25">
      <c r="B287" s="85" t="s">
        <v>247</v>
      </c>
      <c r="C287" s="60">
        <v>560.02</v>
      </c>
      <c r="D287" s="60">
        <v>1500</v>
      </c>
      <c r="E287" s="60">
        <v>0</v>
      </c>
      <c r="F287" s="106">
        <v>1457.98</v>
      </c>
      <c r="G287" s="60">
        <f t="shared" si="118"/>
        <v>260.34427341880649</v>
      </c>
      <c r="H287" s="59">
        <f t="shared" si="119"/>
        <v>97.198666666666668</v>
      </c>
      <c r="I287" s="38"/>
    </row>
    <row r="288" spans="2:9" x14ac:dyDescent="0.25">
      <c r="B288" s="85" t="s">
        <v>135</v>
      </c>
      <c r="C288" s="60">
        <v>3451.72</v>
      </c>
      <c r="D288" s="60">
        <v>1014</v>
      </c>
      <c r="E288" s="60">
        <v>5233</v>
      </c>
      <c r="F288" s="106">
        <v>1006.64</v>
      </c>
      <c r="G288" s="60">
        <f t="shared" si="118"/>
        <v>29.163431564553328</v>
      </c>
      <c r="H288" s="59">
        <f t="shared" si="119"/>
        <v>99.27416173570019</v>
      </c>
      <c r="I288" s="38"/>
    </row>
    <row r="289" spans="2:9" x14ac:dyDescent="0.25">
      <c r="B289" s="85" t="s">
        <v>254</v>
      </c>
      <c r="C289" s="60">
        <f>C290</f>
        <v>0</v>
      </c>
      <c r="D289" s="60">
        <f t="shared" ref="D289:D290" si="153">D290</f>
        <v>0</v>
      </c>
      <c r="E289" s="60">
        <f t="shared" ref="E289:E290" si="154">E290</f>
        <v>5973</v>
      </c>
      <c r="F289" s="60">
        <f t="shared" ref="F289:F290" si="155">F290</f>
        <v>0</v>
      </c>
      <c r="G289" s="60" t="e">
        <f t="shared" si="118"/>
        <v>#DIV/0!</v>
      </c>
      <c r="H289" s="59" t="e">
        <f t="shared" si="119"/>
        <v>#DIV/0!</v>
      </c>
      <c r="I289" s="38"/>
    </row>
    <row r="290" spans="2:9" x14ac:dyDescent="0.25">
      <c r="B290" s="85" t="s">
        <v>255</v>
      </c>
      <c r="C290" s="60">
        <f>C291</f>
        <v>0</v>
      </c>
      <c r="D290" s="60">
        <f t="shared" si="153"/>
        <v>0</v>
      </c>
      <c r="E290" s="60">
        <f t="shared" si="154"/>
        <v>5973</v>
      </c>
      <c r="F290" s="60">
        <f t="shared" si="155"/>
        <v>0</v>
      </c>
      <c r="G290" s="60" t="e">
        <f t="shared" ref="G290:G335" si="156">F290/C290*100</f>
        <v>#DIV/0!</v>
      </c>
      <c r="H290" s="59" t="e">
        <f t="shared" ref="H290:H335" si="157">F290/D290*100</f>
        <v>#DIV/0!</v>
      </c>
      <c r="I290" s="38"/>
    </row>
    <row r="291" spans="2:9" x14ac:dyDescent="0.25">
      <c r="B291" s="85" t="s">
        <v>256</v>
      </c>
      <c r="C291" s="60">
        <v>0</v>
      </c>
      <c r="D291" s="60">
        <v>0</v>
      </c>
      <c r="E291" s="60">
        <v>5973</v>
      </c>
      <c r="F291" s="106">
        <v>0</v>
      </c>
      <c r="G291" s="60" t="e">
        <f t="shared" si="156"/>
        <v>#DIV/0!</v>
      </c>
      <c r="H291" s="59" t="e">
        <f t="shared" si="157"/>
        <v>#DIV/0!</v>
      </c>
      <c r="I291" s="38"/>
    </row>
    <row r="292" spans="2:9" x14ac:dyDescent="0.25">
      <c r="B292" s="85" t="s">
        <v>142</v>
      </c>
      <c r="C292" s="60">
        <f>C293+C296</f>
        <v>22792.29</v>
      </c>
      <c r="D292" s="60">
        <f t="shared" ref="D292" si="158">D293+D296</f>
        <v>10366</v>
      </c>
      <c r="E292" s="60">
        <f t="shared" ref="E292" si="159">E293+E296</f>
        <v>8500</v>
      </c>
      <c r="F292" s="60">
        <f t="shared" ref="F292" si="160">F293+F296</f>
        <v>10366.200000000001</v>
      </c>
      <c r="G292" s="60">
        <f t="shared" si="156"/>
        <v>45.481169290141537</v>
      </c>
      <c r="H292" s="59">
        <f t="shared" si="157"/>
        <v>100.00192938452635</v>
      </c>
      <c r="I292" s="38"/>
    </row>
    <row r="293" spans="2:9" x14ac:dyDescent="0.25">
      <c r="B293" s="85" t="s">
        <v>143</v>
      </c>
      <c r="C293" s="60">
        <f>C294</f>
        <v>2285.9899999999998</v>
      </c>
      <c r="D293" s="60">
        <f t="shared" ref="D293:D294" si="161">D294</f>
        <v>1765</v>
      </c>
      <c r="E293" s="60">
        <f t="shared" ref="E293:E294" si="162">E294</f>
        <v>0</v>
      </c>
      <c r="F293" s="60">
        <f t="shared" ref="F293:F294" si="163">F294</f>
        <v>1765.26</v>
      </c>
      <c r="G293" s="60">
        <f t="shared" si="156"/>
        <v>77.22081023976483</v>
      </c>
      <c r="H293" s="59">
        <f t="shared" si="157"/>
        <v>100.01473087818698</v>
      </c>
      <c r="I293" s="38"/>
    </row>
    <row r="294" spans="2:9" x14ac:dyDescent="0.25">
      <c r="B294" s="85" t="s">
        <v>257</v>
      </c>
      <c r="C294" s="60">
        <f>C295</f>
        <v>2285.9899999999998</v>
      </c>
      <c r="D294" s="60">
        <f t="shared" si="161"/>
        <v>1765</v>
      </c>
      <c r="E294" s="60">
        <f t="shared" si="162"/>
        <v>0</v>
      </c>
      <c r="F294" s="60">
        <f t="shared" si="163"/>
        <v>1765.26</v>
      </c>
      <c r="G294" s="60">
        <f t="shared" si="156"/>
        <v>77.22081023976483</v>
      </c>
      <c r="H294" s="59">
        <f t="shared" si="157"/>
        <v>100.01473087818698</v>
      </c>
      <c r="I294" s="38"/>
    </row>
    <row r="295" spans="2:9" x14ac:dyDescent="0.25">
      <c r="B295" s="85" t="s">
        <v>144</v>
      </c>
      <c r="C295" s="60">
        <v>2285.9899999999998</v>
      </c>
      <c r="D295" s="60">
        <v>1765</v>
      </c>
      <c r="E295" s="60">
        <v>0</v>
      </c>
      <c r="F295" s="65">
        <v>1765.26</v>
      </c>
      <c r="G295" s="60">
        <f t="shared" si="156"/>
        <v>77.22081023976483</v>
      </c>
      <c r="H295" s="59">
        <f t="shared" si="157"/>
        <v>100.01473087818698</v>
      </c>
      <c r="I295" s="38"/>
    </row>
    <row r="296" spans="2:9" x14ac:dyDescent="0.25">
      <c r="B296" s="85" t="s">
        <v>145</v>
      </c>
      <c r="C296" s="60">
        <f>C302+C297+C304</f>
        <v>20506.3</v>
      </c>
      <c r="D296" s="60">
        <f t="shared" ref="D296:F296" si="164">D302+D297</f>
        <v>8601</v>
      </c>
      <c r="E296" s="60">
        <f t="shared" si="164"/>
        <v>8500</v>
      </c>
      <c r="F296" s="60">
        <f t="shared" si="164"/>
        <v>8600.94</v>
      </c>
      <c r="G296" s="60">
        <f t="shared" si="156"/>
        <v>41.942915104138734</v>
      </c>
      <c r="H296" s="59">
        <f t="shared" si="157"/>
        <v>99.999302406696899</v>
      </c>
      <c r="I296" s="38"/>
    </row>
    <row r="297" spans="2:9" x14ac:dyDescent="0.25">
      <c r="B297" s="85" t="s">
        <v>146</v>
      </c>
      <c r="C297" s="60">
        <f>C298+C300+C301</f>
        <v>17758.39</v>
      </c>
      <c r="D297" s="60">
        <f>D298+D300+D301+D299</f>
        <v>8493</v>
      </c>
      <c r="E297" s="60">
        <f t="shared" ref="E297" si="165">E298+E300+E301</f>
        <v>7000</v>
      </c>
      <c r="F297" s="60">
        <f>F298+F300+F301+F299</f>
        <v>8493.01</v>
      </c>
      <c r="G297" s="60">
        <f t="shared" si="156"/>
        <v>47.82533776992171</v>
      </c>
      <c r="H297" s="59">
        <f t="shared" si="157"/>
        <v>100.00011774402449</v>
      </c>
      <c r="I297" s="38"/>
    </row>
    <row r="298" spans="2:9" x14ac:dyDescent="0.25">
      <c r="B298" s="85" t="s">
        <v>147</v>
      </c>
      <c r="C298" s="60">
        <v>1697.39</v>
      </c>
      <c r="D298" s="60">
        <v>7043</v>
      </c>
      <c r="E298" s="60">
        <v>7000</v>
      </c>
      <c r="F298" s="65">
        <v>7043.02</v>
      </c>
      <c r="G298" s="60">
        <f t="shared" si="156"/>
        <v>414.9323372943166</v>
      </c>
      <c r="H298" s="59">
        <f t="shared" si="157"/>
        <v>100.0002839698992</v>
      </c>
      <c r="I298" s="38"/>
    </row>
    <row r="299" spans="2:9" x14ac:dyDescent="0.25">
      <c r="B299" s="85" t="s">
        <v>289</v>
      </c>
      <c r="C299" s="60">
        <v>0</v>
      </c>
      <c r="D299" s="60">
        <v>1450</v>
      </c>
      <c r="E299" s="60">
        <v>0</v>
      </c>
      <c r="F299" s="65">
        <v>1449.99</v>
      </c>
      <c r="G299" s="60" t="e">
        <f t="shared" si="156"/>
        <v>#DIV/0!</v>
      </c>
      <c r="H299" s="59">
        <f t="shared" si="157"/>
        <v>99.999310344827592</v>
      </c>
      <c r="I299" s="38"/>
    </row>
    <row r="300" spans="2:9" x14ac:dyDescent="0.25">
      <c r="B300" s="85" t="s">
        <v>148</v>
      </c>
      <c r="C300" s="60">
        <v>2214.9299999999998</v>
      </c>
      <c r="D300" s="60">
        <v>0</v>
      </c>
      <c r="E300" s="60">
        <v>0</v>
      </c>
      <c r="F300" s="65">
        <v>0</v>
      </c>
      <c r="G300" s="60">
        <f t="shared" si="156"/>
        <v>0</v>
      </c>
      <c r="H300" s="59" t="e">
        <f t="shared" si="157"/>
        <v>#DIV/0!</v>
      </c>
      <c r="I300" s="38"/>
    </row>
    <row r="301" spans="2:9" x14ac:dyDescent="0.25">
      <c r="B301" s="85" t="s">
        <v>149</v>
      </c>
      <c r="C301" s="60">
        <v>13846.07</v>
      </c>
      <c r="D301" s="60">
        <v>0</v>
      </c>
      <c r="E301" s="60">
        <v>0</v>
      </c>
      <c r="F301" s="65">
        <v>0</v>
      </c>
      <c r="G301" s="60">
        <f t="shared" si="156"/>
        <v>0</v>
      </c>
      <c r="H301" s="59" t="e">
        <f t="shared" si="157"/>
        <v>#DIV/0!</v>
      </c>
      <c r="I301" s="38"/>
    </row>
    <row r="302" spans="2:9" x14ac:dyDescent="0.25">
      <c r="B302" s="85" t="s">
        <v>150</v>
      </c>
      <c r="C302" s="60">
        <f>C303</f>
        <v>1760</v>
      </c>
      <c r="D302" s="60">
        <f t="shared" ref="D302" si="166">D303</f>
        <v>108</v>
      </c>
      <c r="E302" s="60">
        <f t="shared" ref="E302" si="167">E303</f>
        <v>1500</v>
      </c>
      <c r="F302" s="60">
        <f t="shared" ref="F302" si="168">F303</f>
        <v>107.93</v>
      </c>
      <c r="G302" s="60">
        <f t="shared" si="156"/>
        <v>6.132386363636364</v>
      </c>
      <c r="H302" s="59">
        <f t="shared" si="157"/>
        <v>99.93518518518519</v>
      </c>
      <c r="I302" s="38"/>
    </row>
    <row r="303" spans="2:9" x14ac:dyDescent="0.25">
      <c r="B303" s="85" t="s">
        <v>151</v>
      </c>
      <c r="C303" s="60">
        <v>1760</v>
      </c>
      <c r="D303" s="60">
        <v>108</v>
      </c>
      <c r="E303" s="60">
        <v>1500</v>
      </c>
      <c r="F303" s="61">
        <v>107.93</v>
      </c>
      <c r="G303" s="60">
        <f t="shared" si="156"/>
        <v>6.132386363636364</v>
      </c>
      <c r="H303" s="59">
        <f t="shared" si="157"/>
        <v>99.93518518518519</v>
      </c>
      <c r="I303" s="38"/>
    </row>
    <row r="304" spans="2:9" x14ac:dyDescent="0.25">
      <c r="B304" s="85" t="s">
        <v>152</v>
      </c>
      <c r="C304" s="60">
        <f>C305</f>
        <v>987.91</v>
      </c>
      <c r="D304" s="60">
        <v>0</v>
      </c>
      <c r="E304" s="60">
        <v>0</v>
      </c>
      <c r="F304" s="65">
        <v>0</v>
      </c>
      <c r="G304" s="60">
        <f t="shared" si="156"/>
        <v>0</v>
      </c>
      <c r="H304" s="59" t="e">
        <f t="shared" si="157"/>
        <v>#DIV/0!</v>
      </c>
      <c r="I304" s="38"/>
    </row>
    <row r="305" spans="2:9" x14ac:dyDescent="0.25">
      <c r="B305" s="85" t="s">
        <v>153</v>
      </c>
      <c r="C305" s="60">
        <v>987.91</v>
      </c>
      <c r="D305" s="60">
        <v>0</v>
      </c>
      <c r="E305" s="60">
        <v>0</v>
      </c>
      <c r="F305" s="65">
        <v>0</v>
      </c>
      <c r="G305" s="60">
        <f t="shared" si="156"/>
        <v>0</v>
      </c>
      <c r="H305" s="59" t="e">
        <f t="shared" si="157"/>
        <v>#DIV/0!</v>
      </c>
      <c r="I305" s="38"/>
    </row>
    <row r="306" spans="2:9" x14ac:dyDescent="0.25">
      <c r="B306" s="10" t="s">
        <v>80</v>
      </c>
      <c r="C306" s="95"/>
      <c r="D306" s="95"/>
      <c r="E306" s="95"/>
      <c r="F306" s="95"/>
      <c r="G306" s="60"/>
      <c r="H306" s="59"/>
      <c r="I306" s="38"/>
    </row>
    <row r="307" spans="2:9" x14ac:dyDescent="0.25">
      <c r="B307" s="97" t="s">
        <v>80</v>
      </c>
      <c r="C307" s="95">
        <f>C308</f>
        <v>56211</v>
      </c>
      <c r="D307" s="95">
        <f t="shared" ref="D307:F307" si="169">D308</f>
        <v>55323</v>
      </c>
      <c r="E307" s="95">
        <f t="shared" si="169"/>
        <v>69283</v>
      </c>
      <c r="F307" s="95">
        <f t="shared" si="169"/>
        <v>55293.2</v>
      </c>
      <c r="G307" s="60">
        <f t="shared" si="156"/>
        <v>98.367223497180262</v>
      </c>
      <c r="H307" s="59">
        <f t="shared" si="157"/>
        <v>99.94613451909693</v>
      </c>
      <c r="I307" s="38"/>
    </row>
    <row r="308" spans="2:9" x14ac:dyDescent="0.25">
      <c r="B308" s="87" t="s">
        <v>154</v>
      </c>
      <c r="C308" s="60">
        <f>C309+C316</f>
        <v>56211</v>
      </c>
      <c r="D308" s="60">
        <f t="shared" ref="D308" si="170">D309+D316</f>
        <v>55323</v>
      </c>
      <c r="E308" s="60">
        <f t="shared" ref="E308" si="171">E309+E316</f>
        <v>69283</v>
      </c>
      <c r="F308" s="60">
        <f t="shared" ref="F308" si="172">F309+F316</f>
        <v>55293.2</v>
      </c>
      <c r="G308" s="60">
        <f t="shared" si="156"/>
        <v>98.367223497180262</v>
      </c>
      <c r="H308" s="59">
        <f t="shared" si="157"/>
        <v>99.94613451909693</v>
      </c>
      <c r="I308" s="38"/>
    </row>
    <row r="309" spans="2:9" x14ac:dyDescent="0.25">
      <c r="B309" s="87" t="s">
        <v>105</v>
      </c>
      <c r="C309" s="60">
        <f>C310+C312+C314</f>
        <v>36047.590000000004</v>
      </c>
      <c r="D309" s="60">
        <f t="shared" ref="D309" si="173">D310+D312+D314</f>
        <v>47354</v>
      </c>
      <c r="E309" s="60">
        <f t="shared" ref="E309" si="174">E310+E312+E314</f>
        <v>48400</v>
      </c>
      <c r="F309" s="60">
        <f t="shared" ref="F309" si="175">F310+F312+F314</f>
        <v>47355.31</v>
      </c>
      <c r="G309" s="60">
        <f t="shared" si="156"/>
        <v>131.36886543594176</v>
      </c>
      <c r="H309" s="59">
        <f t="shared" si="157"/>
        <v>100.00276639776999</v>
      </c>
      <c r="I309" s="38"/>
    </row>
    <row r="310" spans="2:9" x14ac:dyDescent="0.25">
      <c r="B310" s="87" t="s">
        <v>246</v>
      </c>
      <c r="C310" s="60">
        <f>C311</f>
        <v>33170.94</v>
      </c>
      <c r="D310" s="60">
        <f t="shared" ref="D310:F310" si="176">D311</f>
        <v>38541</v>
      </c>
      <c r="E310" s="60">
        <f t="shared" si="176"/>
        <v>41204</v>
      </c>
      <c r="F310" s="60">
        <f t="shared" si="176"/>
        <v>40700.85</v>
      </c>
      <c r="G310" s="60">
        <f t="shared" si="156"/>
        <v>122.70032142592279</v>
      </c>
      <c r="H310" s="59">
        <f t="shared" si="157"/>
        <v>105.60403206974391</v>
      </c>
      <c r="I310" s="38"/>
    </row>
    <row r="311" spans="2:9" x14ac:dyDescent="0.25">
      <c r="B311" s="85" t="s">
        <v>101</v>
      </c>
      <c r="C311" s="60">
        <v>33170.94</v>
      </c>
      <c r="D311" s="60">
        <v>38541</v>
      </c>
      <c r="E311" s="60">
        <v>41204</v>
      </c>
      <c r="F311" s="65">
        <v>40700.85</v>
      </c>
      <c r="G311" s="60">
        <f t="shared" si="156"/>
        <v>122.70032142592279</v>
      </c>
      <c r="H311" s="59">
        <f t="shared" si="157"/>
        <v>105.60403206974391</v>
      </c>
      <c r="I311" s="38"/>
    </row>
    <row r="312" spans="2:9" x14ac:dyDescent="0.25">
      <c r="B312" s="85" t="s">
        <v>106</v>
      </c>
      <c r="C312" s="60">
        <f>C313</f>
        <v>1659.03</v>
      </c>
      <c r="D312" s="60">
        <f t="shared" ref="D312" si="177">D313</f>
        <v>2454</v>
      </c>
      <c r="E312" s="60">
        <f t="shared" ref="E312" si="178">E313</f>
        <v>398</v>
      </c>
      <c r="F312" s="60">
        <f t="shared" ref="F312" si="179">F313</f>
        <v>2454.4499999999998</v>
      </c>
      <c r="G312" s="60">
        <f t="shared" si="156"/>
        <v>147.94488345599538</v>
      </c>
      <c r="H312" s="59">
        <f t="shared" si="157"/>
        <v>100.01833740831295</v>
      </c>
      <c r="I312" s="38"/>
    </row>
    <row r="313" spans="2:9" x14ac:dyDescent="0.25">
      <c r="B313" s="85" t="s">
        <v>102</v>
      </c>
      <c r="C313" s="60">
        <v>1659.03</v>
      </c>
      <c r="D313" s="60">
        <v>2454</v>
      </c>
      <c r="E313" s="60">
        <v>398</v>
      </c>
      <c r="F313" s="65">
        <v>2454.4499999999998</v>
      </c>
      <c r="G313" s="60">
        <f t="shared" si="156"/>
        <v>147.94488345599538</v>
      </c>
      <c r="H313" s="59">
        <f t="shared" si="157"/>
        <v>100.01833740831295</v>
      </c>
      <c r="I313" s="38"/>
    </row>
    <row r="314" spans="2:9" x14ac:dyDescent="0.25">
      <c r="B314" s="85" t="s">
        <v>107</v>
      </c>
      <c r="C314" s="60">
        <f>C315</f>
        <v>1217.6199999999999</v>
      </c>
      <c r="D314" s="60">
        <f t="shared" ref="D314" si="180">D315</f>
        <v>6359</v>
      </c>
      <c r="E314" s="60">
        <f t="shared" ref="E314" si="181">E315</f>
        <v>6798</v>
      </c>
      <c r="F314" s="60">
        <f t="shared" ref="F314" si="182">F315</f>
        <v>4200.01</v>
      </c>
      <c r="G314" s="60">
        <f t="shared" si="156"/>
        <v>344.9360227328724</v>
      </c>
      <c r="H314" s="59">
        <f t="shared" si="157"/>
        <v>66.048278031136974</v>
      </c>
      <c r="I314" s="38"/>
    </row>
    <row r="315" spans="2:9" x14ac:dyDescent="0.25">
      <c r="B315" s="85" t="s">
        <v>103</v>
      </c>
      <c r="C315" s="60">
        <v>1217.6199999999999</v>
      </c>
      <c r="D315" s="60">
        <v>6359</v>
      </c>
      <c r="E315" s="60">
        <v>6798</v>
      </c>
      <c r="F315" s="65">
        <v>4200.01</v>
      </c>
      <c r="G315" s="60">
        <f t="shared" si="156"/>
        <v>344.9360227328724</v>
      </c>
      <c r="H315" s="59">
        <f t="shared" si="157"/>
        <v>66.048278031136974</v>
      </c>
      <c r="I315" s="38"/>
    </row>
    <row r="316" spans="2:9" x14ac:dyDescent="0.25">
      <c r="B316" s="85" t="s">
        <v>108</v>
      </c>
      <c r="C316" s="60">
        <f>C317+C321+C324+C328</f>
        <v>20163.41</v>
      </c>
      <c r="D316" s="60">
        <f>D317+D321+D324+D328</f>
        <v>7969</v>
      </c>
      <c r="E316" s="60">
        <f>E317+E321+E324+E328</f>
        <v>20883</v>
      </c>
      <c r="F316" s="60">
        <f>F317+F321+F324+F328</f>
        <v>7937.8899999999994</v>
      </c>
      <c r="G316" s="60">
        <f t="shared" si="156"/>
        <v>39.367795427459932</v>
      </c>
      <c r="H316" s="59">
        <f t="shared" si="157"/>
        <v>99.609612247458898</v>
      </c>
      <c r="I316" s="38"/>
    </row>
    <row r="317" spans="2:9" x14ac:dyDescent="0.25">
      <c r="B317" s="85" t="s">
        <v>109</v>
      </c>
      <c r="C317" s="60">
        <f>C318+C319+C320</f>
        <v>2720.39</v>
      </c>
      <c r="D317" s="60">
        <f t="shared" ref="D317:F317" si="183">D318+D319+D320</f>
        <v>5634</v>
      </c>
      <c r="E317" s="60">
        <f t="shared" si="183"/>
        <v>5514</v>
      </c>
      <c r="F317" s="60">
        <f t="shared" si="183"/>
        <v>5603.29</v>
      </c>
      <c r="G317" s="60">
        <f t="shared" si="156"/>
        <v>205.97377581890834</v>
      </c>
      <c r="H317" s="59">
        <f t="shared" si="157"/>
        <v>99.454916577919775</v>
      </c>
      <c r="I317" s="38"/>
    </row>
    <row r="318" spans="2:9" x14ac:dyDescent="0.25">
      <c r="B318" s="85" t="s">
        <v>110</v>
      </c>
      <c r="C318" s="60">
        <v>1934.71</v>
      </c>
      <c r="D318" s="60">
        <v>4498</v>
      </c>
      <c r="E318" s="60">
        <v>2655</v>
      </c>
      <c r="F318" s="65">
        <v>4467.7</v>
      </c>
      <c r="G318" s="60">
        <f t="shared" si="156"/>
        <v>230.92349757844843</v>
      </c>
      <c r="H318" s="59">
        <f t="shared" si="157"/>
        <v>99.32636727434415</v>
      </c>
      <c r="I318" s="38"/>
    </row>
    <row r="319" spans="2:9" x14ac:dyDescent="0.25">
      <c r="B319" s="85" t="s">
        <v>111</v>
      </c>
      <c r="C319" s="60">
        <v>357.12</v>
      </c>
      <c r="D319" s="60">
        <v>206</v>
      </c>
      <c r="E319" s="60">
        <v>299</v>
      </c>
      <c r="F319" s="65">
        <v>205.59</v>
      </c>
      <c r="G319" s="60">
        <f t="shared" si="156"/>
        <v>57.568884408602152</v>
      </c>
      <c r="H319" s="59">
        <f t="shared" si="157"/>
        <v>99.800970873786412</v>
      </c>
      <c r="I319" s="38"/>
    </row>
    <row r="320" spans="2:9" x14ac:dyDescent="0.25">
      <c r="B320" s="85" t="s">
        <v>112</v>
      </c>
      <c r="C320" s="60">
        <v>428.56</v>
      </c>
      <c r="D320" s="60">
        <v>930</v>
      </c>
      <c r="E320" s="60">
        <v>2560</v>
      </c>
      <c r="F320" s="65">
        <v>930</v>
      </c>
      <c r="G320" s="60">
        <f t="shared" si="156"/>
        <v>217.00578682098191</v>
      </c>
      <c r="H320" s="59">
        <f t="shared" si="157"/>
        <v>100</v>
      </c>
      <c r="I320" s="38"/>
    </row>
    <row r="321" spans="2:9" x14ac:dyDescent="0.25">
      <c r="B321" s="85" t="s">
        <v>113</v>
      </c>
      <c r="C321" s="60">
        <f>C322+C323</f>
        <v>7337.71</v>
      </c>
      <c r="D321" s="60">
        <f t="shared" ref="D321:F321" si="184">D322</f>
        <v>0</v>
      </c>
      <c r="E321" s="60">
        <f t="shared" si="184"/>
        <v>11281</v>
      </c>
      <c r="F321" s="60">
        <f t="shared" si="184"/>
        <v>0</v>
      </c>
      <c r="G321" s="60">
        <f t="shared" si="156"/>
        <v>0</v>
      </c>
      <c r="H321" s="59" t="e">
        <f t="shared" si="157"/>
        <v>#DIV/0!</v>
      </c>
      <c r="I321" s="38"/>
    </row>
    <row r="322" spans="2:9" x14ac:dyDescent="0.25">
      <c r="B322" s="85" t="s">
        <v>115</v>
      </c>
      <c r="C322" s="60">
        <v>5737.87</v>
      </c>
      <c r="D322" s="60">
        <v>0</v>
      </c>
      <c r="E322" s="60">
        <v>11281</v>
      </c>
      <c r="F322" s="65">
        <v>0</v>
      </c>
      <c r="G322" s="60">
        <f t="shared" si="156"/>
        <v>0</v>
      </c>
      <c r="H322" s="59" t="e">
        <f t="shared" si="157"/>
        <v>#DIV/0!</v>
      </c>
      <c r="I322" s="38"/>
    </row>
    <row r="323" spans="2:9" x14ac:dyDescent="0.25">
      <c r="B323" s="85" t="s">
        <v>117</v>
      </c>
      <c r="C323" s="60">
        <v>1599.84</v>
      </c>
      <c r="D323" s="60">
        <v>0</v>
      </c>
      <c r="E323" s="60">
        <v>0</v>
      </c>
      <c r="F323" s="65">
        <v>0</v>
      </c>
      <c r="G323" s="60">
        <f t="shared" si="156"/>
        <v>0</v>
      </c>
      <c r="H323" s="59" t="e">
        <f t="shared" si="157"/>
        <v>#DIV/0!</v>
      </c>
      <c r="I323" s="38"/>
    </row>
    <row r="324" spans="2:9" x14ac:dyDescent="0.25">
      <c r="B324" s="85" t="s">
        <v>119</v>
      </c>
      <c r="C324" s="60">
        <f>C326+C327+C325</f>
        <v>6887.88</v>
      </c>
      <c r="D324" s="60">
        <f t="shared" ref="D324:F324" si="185">D326</f>
        <v>2335</v>
      </c>
      <c r="E324" s="60">
        <f t="shared" si="185"/>
        <v>3637</v>
      </c>
      <c r="F324" s="60">
        <f t="shared" si="185"/>
        <v>2334.6</v>
      </c>
      <c r="G324" s="60">
        <f t="shared" si="156"/>
        <v>33.894318716353943</v>
      </c>
      <c r="H324" s="59">
        <f t="shared" si="157"/>
        <v>99.982869379014986</v>
      </c>
      <c r="I324" s="38"/>
    </row>
    <row r="325" spans="2:9" x14ac:dyDescent="0.25">
      <c r="B325" s="85" t="s">
        <v>121</v>
      </c>
      <c r="C325" s="60">
        <v>3863.89</v>
      </c>
      <c r="D325" s="60">
        <v>0</v>
      </c>
      <c r="E325" s="60">
        <v>0</v>
      </c>
      <c r="F325" s="60">
        <v>0</v>
      </c>
      <c r="G325" s="60">
        <f t="shared" si="156"/>
        <v>0</v>
      </c>
      <c r="H325" s="59" t="e">
        <f t="shared" si="157"/>
        <v>#DIV/0!</v>
      </c>
      <c r="I325" s="38"/>
    </row>
    <row r="326" spans="2:9" x14ac:dyDescent="0.25">
      <c r="B326" s="85" t="s">
        <v>122</v>
      </c>
      <c r="C326" s="60">
        <v>2277.42</v>
      </c>
      <c r="D326" s="60">
        <v>2335</v>
      </c>
      <c r="E326" s="60">
        <v>3637</v>
      </c>
      <c r="F326" s="65">
        <v>2334.6</v>
      </c>
      <c r="G326" s="60">
        <f t="shared" si="156"/>
        <v>102.51073583265273</v>
      </c>
      <c r="H326" s="59">
        <f t="shared" si="157"/>
        <v>99.982869379014986</v>
      </c>
      <c r="I326" s="38"/>
    </row>
    <row r="327" spans="2:9" x14ac:dyDescent="0.25">
      <c r="B327" s="85" t="s">
        <v>128</v>
      </c>
      <c r="C327" s="60">
        <v>746.57</v>
      </c>
      <c r="D327" s="60">
        <v>0</v>
      </c>
      <c r="E327" s="60">
        <v>0</v>
      </c>
      <c r="F327" s="65">
        <v>0</v>
      </c>
      <c r="G327" s="60">
        <f t="shared" si="156"/>
        <v>0</v>
      </c>
      <c r="H327" s="59" t="e">
        <f t="shared" si="157"/>
        <v>#DIV/0!</v>
      </c>
      <c r="I327" s="38"/>
    </row>
    <row r="328" spans="2:9" x14ac:dyDescent="0.25">
      <c r="B328" s="85" t="s">
        <v>131</v>
      </c>
      <c r="C328" s="60">
        <f>C329+C330</f>
        <v>3217.4300000000003</v>
      </c>
      <c r="D328" s="60">
        <f t="shared" ref="D328" si="186">D329+D330</f>
        <v>0</v>
      </c>
      <c r="E328" s="60">
        <f t="shared" ref="E328" si="187">E329+E330</f>
        <v>451</v>
      </c>
      <c r="F328" s="60">
        <f t="shared" ref="F328" si="188">F329+F330</f>
        <v>0</v>
      </c>
      <c r="G328" s="60">
        <f t="shared" si="156"/>
        <v>0</v>
      </c>
      <c r="H328" s="59" t="e">
        <f t="shared" si="157"/>
        <v>#DIV/0!</v>
      </c>
      <c r="I328" s="38"/>
    </row>
    <row r="329" spans="2:9" x14ac:dyDescent="0.25">
      <c r="B329" s="85" t="s">
        <v>133</v>
      </c>
      <c r="C329" s="60">
        <v>25.88</v>
      </c>
      <c r="D329" s="60">
        <v>0</v>
      </c>
      <c r="E329" s="60">
        <v>451</v>
      </c>
      <c r="F329" s="65">
        <v>0</v>
      </c>
      <c r="G329" s="60">
        <f t="shared" si="156"/>
        <v>0</v>
      </c>
      <c r="H329" s="59" t="e">
        <f t="shared" si="157"/>
        <v>#DIV/0!</v>
      </c>
      <c r="I329" s="38"/>
    </row>
    <row r="330" spans="2:9" x14ac:dyDescent="0.25">
      <c r="B330" s="85" t="s">
        <v>135</v>
      </c>
      <c r="C330" s="60">
        <v>3191.55</v>
      </c>
      <c r="D330" s="60">
        <v>0</v>
      </c>
      <c r="E330" s="60">
        <v>0</v>
      </c>
      <c r="F330" s="65">
        <v>0</v>
      </c>
      <c r="G330" s="60">
        <f t="shared" si="156"/>
        <v>0</v>
      </c>
      <c r="H330" s="59" t="e">
        <f t="shared" si="157"/>
        <v>#DIV/0!</v>
      </c>
      <c r="I330" s="38"/>
    </row>
    <row r="331" spans="2:9" x14ac:dyDescent="0.25">
      <c r="B331" s="103" t="s">
        <v>295</v>
      </c>
      <c r="C331" s="59"/>
      <c r="D331" s="59"/>
      <c r="E331" s="35"/>
      <c r="F331" s="105"/>
      <c r="G331" s="60"/>
      <c r="H331" s="59"/>
      <c r="I331" s="38"/>
    </row>
    <row r="332" spans="2:9" x14ac:dyDescent="0.25">
      <c r="B332" s="103" t="s">
        <v>295</v>
      </c>
      <c r="C332" s="104">
        <f t="shared" ref="C332:D334" si="189">C333</f>
        <v>0</v>
      </c>
      <c r="D332" s="104">
        <f t="shared" si="189"/>
        <v>158</v>
      </c>
      <c r="E332" s="104">
        <f t="shared" ref="E332:F334" si="190">E333</f>
        <v>0</v>
      </c>
      <c r="F332" s="104">
        <f t="shared" si="190"/>
        <v>158.4</v>
      </c>
      <c r="G332" s="60" t="e">
        <f t="shared" si="156"/>
        <v>#DIV/0!</v>
      </c>
      <c r="H332" s="59">
        <f t="shared" si="157"/>
        <v>100.25316455696202</v>
      </c>
      <c r="I332" s="38"/>
    </row>
    <row r="333" spans="2:9" x14ac:dyDescent="0.25">
      <c r="B333" s="85" t="s">
        <v>145</v>
      </c>
      <c r="C333" s="69">
        <f t="shared" si="189"/>
        <v>0</v>
      </c>
      <c r="D333" s="69">
        <f t="shared" si="189"/>
        <v>158</v>
      </c>
      <c r="E333" s="69">
        <f t="shared" si="190"/>
        <v>0</v>
      </c>
      <c r="F333" s="69">
        <f t="shared" si="190"/>
        <v>158.4</v>
      </c>
      <c r="G333" s="60" t="e">
        <f t="shared" si="156"/>
        <v>#DIV/0!</v>
      </c>
      <c r="H333" s="59">
        <f t="shared" si="157"/>
        <v>100.25316455696202</v>
      </c>
      <c r="I333" s="38"/>
    </row>
    <row r="334" spans="2:9" x14ac:dyDescent="0.25">
      <c r="B334" s="85" t="s">
        <v>146</v>
      </c>
      <c r="C334" s="69">
        <f t="shared" si="189"/>
        <v>0</v>
      </c>
      <c r="D334" s="69">
        <f t="shared" si="189"/>
        <v>158</v>
      </c>
      <c r="E334" s="69">
        <f t="shared" si="190"/>
        <v>0</v>
      </c>
      <c r="F334" s="69">
        <f t="shared" si="190"/>
        <v>158.4</v>
      </c>
      <c r="G334" s="60" t="e">
        <f t="shared" si="156"/>
        <v>#DIV/0!</v>
      </c>
      <c r="H334" s="59">
        <f t="shared" si="157"/>
        <v>100.25316455696202</v>
      </c>
      <c r="I334" s="38"/>
    </row>
    <row r="335" spans="2:9" x14ac:dyDescent="0.25">
      <c r="B335" s="85" t="s">
        <v>147</v>
      </c>
      <c r="C335" s="69">
        <v>0</v>
      </c>
      <c r="D335" s="69">
        <v>158</v>
      </c>
      <c r="E335" s="69">
        <v>0</v>
      </c>
      <c r="F335" s="69">
        <v>158.4</v>
      </c>
      <c r="G335" s="60" t="e">
        <f t="shared" si="156"/>
        <v>#DIV/0!</v>
      </c>
      <c r="H335" s="59">
        <f t="shared" si="157"/>
        <v>100.25316455696202</v>
      </c>
      <c r="I335" s="38"/>
    </row>
    <row r="336" spans="2:9" x14ac:dyDescent="0.25">
      <c r="B336" s="35"/>
      <c r="C336" s="105"/>
      <c r="D336" s="105"/>
      <c r="E336" s="105"/>
      <c r="F336" s="105"/>
      <c r="G336" s="105"/>
      <c r="H336" s="59"/>
      <c r="I336" s="38"/>
    </row>
    <row r="337" spans="2:9" x14ac:dyDescent="0.25">
      <c r="B337" s="35"/>
      <c r="C337" s="35"/>
      <c r="D337" s="35"/>
      <c r="E337" s="35"/>
      <c r="F337" s="35"/>
      <c r="G337" s="35"/>
      <c r="H337" s="59"/>
      <c r="I337" s="38"/>
    </row>
    <row r="338" spans="2:9" x14ac:dyDescent="0.25">
      <c r="B338" s="35"/>
      <c r="C338" s="35"/>
      <c r="D338" s="35"/>
      <c r="E338" s="35"/>
      <c r="F338" s="35"/>
      <c r="G338" s="35"/>
      <c r="H338" s="59"/>
      <c r="I338" s="38"/>
    </row>
    <row r="339" spans="2:9" x14ac:dyDescent="0.25">
      <c r="B339" s="35"/>
      <c r="C339" s="35"/>
      <c r="D339" s="35"/>
      <c r="E339" s="35"/>
      <c r="F339" s="35"/>
      <c r="G339" s="35"/>
      <c r="H339" s="59"/>
      <c r="I339" s="38"/>
    </row>
    <row r="340" spans="2:9" x14ac:dyDescent="0.25">
      <c r="B340" s="35"/>
      <c r="C340" s="35"/>
      <c r="D340" s="35"/>
      <c r="E340" s="35"/>
      <c r="F340" s="35"/>
      <c r="G340" s="35"/>
      <c r="H340" s="59"/>
      <c r="I340" s="38"/>
    </row>
    <row r="341" spans="2:9" x14ac:dyDescent="0.25">
      <c r="B341" s="35"/>
      <c r="C341" s="35"/>
      <c r="D341" s="35"/>
      <c r="E341" s="35"/>
      <c r="F341" s="35"/>
      <c r="G341" s="35"/>
      <c r="H341" s="59"/>
      <c r="I341" s="38"/>
    </row>
    <row r="342" spans="2:9" x14ac:dyDescent="0.25">
      <c r="I342" s="38"/>
    </row>
    <row r="343" spans="2:9" x14ac:dyDescent="0.25">
      <c r="I343" s="38"/>
    </row>
  </sheetData>
  <autoFilter ref="B1:B330" xr:uid="{00000000-0009-0000-0000-000002000000}"/>
  <mergeCells count="1">
    <mergeCell ref="B2:H2"/>
  </mergeCells>
  <phoneticPr fontId="23" type="noConversion"/>
  <pageMargins left="0.7" right="0.7" top="0.75" bottom="0.75" header="0.3" footer="0.3"/>
  <pageSetup paperSize="9" scale="5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17"/>
  <sheetViews>
    <sheetView topLeftCell="A2" workbookViewId="0">
      <selection activeCell="H6" sqref="H6:H8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32.450000000000003" customHeight="1" x14ac:dyDescent="0.25">
      <c r="B1" s="75" t="s">
        <v>235</v>
      </c>
      <c r="C1" s="75"/>
      <c r="D1" s="75"/>
      <c r="E1" s="75"/>
      <c r="F1" s="75"/>
      <c r="G1" s="4"/>
      <c r="H1" s="4"/>
    </row>
    <row r="2" spans="2:8" ht="15.75" customHeight="1" x14ac:dyDescent="0.25">
      <c r="B2" s="137" t="s">
        <v>42</v>
      </c>
      <c r="C2" s="137"/>
      <c r="D2" s="137"/>
      <c r="E2" s="137"/>
      <c r="F2" s="137"/>
      <c r="G2" s="137"/>
      <c r="H2" s="137"/>
    </row>
    <row r="3" spans="2:8" ht="18" x14ac:dyDescent="0.25">
      <c r="B3" s="19"/>
      <c r="C3" s="19"/>
      <c r="D3" s="19"/>
      <c r="E3" s="19"/>
      <c r="F3" s="4"/>
      <c r="G3" s="4"/>
      <c r="H3" s="4"/>
    </row>
    <row r="4" spans="2:8" ht="25.5" x14ac:dyDescent="0.25">
      <c r="B4" s="43" t="s">
        <v>8</v>
      </c>
      <c r="C4" s="43" t="s">
        <v>283</v>
      </c>
      <c r="D4" s="43" t="s">
        <v>277</v>
      </c>
      <c r="E4" s="43" t="s">
        <v>50</v>
      </c>
      <c r="F4" s="43" t="s">
        <v>297</v>
      </c>
      <c r="G4" s="43" t="s">
        <v>25</v>
      </c>
      <c r="H4" s="43" t="s">
        <v>51</v>
      </c>
    </row>
    <row r="5" spans="2:8" x14ac:dyDescent="0.25">
      <c r="B5" s="45">
        <v>1</v>
      </c>
      <c r="C5" s="45">
        <v>2</v>
      </c>
      <c r="D5" s="45">
        <v>3</v>
      </c>
      <c r="E5" s="45">
        <v>4</v>
      </c>
      <c r="F5" s="45">
        <v>5</v>
      </c>
      <c r="G5" s="45" t="s">
        <v>38</v>
      </c>
      <c r="H5" s="45" t="s">
        <v>39</v>
      </c>
    </row>
    <row r="6" spans="2:8" ht="15.75" customHeight="1" x14ac:dyDescent="0.25">
      <c r="B6" s="10" t="s">
        <v>48</v>
      </c>
      <c r="C6" s="60">
        <f>C7</f>
        <v>3357867.6699999995</v>
      </c>
      <c r="D6" s="60">
        <f t="shared" ref="D6:F6" si="0">D7</f>
        <v>3666592</v>
      </c>
      <c r="E6" s="60">
        <f t="shared" si="0"/>
        <v>3805232</v>
      </c>
      <c r="F6" s="60">
        <f t="shared" si="0"/>
        <v>3646296.4400000004</v>
      </c>
      <c r="G6" s="59">
        <f>F6/C6*100</f>
        <v>108.58964075853534</v>
      </c>
      <c r="H6" s="59">
        <f>F6/D6*100</f>
        <v>99.446473455459468</v>
      </c>
    </row>
    <row r="7" spans="2:8" ht="15.75" customHeight="1" x14ac:dyDescent="0.25">
      <c r="B7" s="10" t="s">
        <v>200</v>
      </c>
      <c r="C7" s="60">
        <f>C8</f>
        <v>3357867.6699999995</v>
      </c>
      <c r="D7" s="60">
        <f t="shared" ref="D7:F7" si="1">D8</f>
        <v>3666592</v>
      </c>
      <c r="E7" s="60">
        <f t="shared" si="1"/>
        <v>3805232</v>
      </c>
      <c r="F7" s="60">
        <f t="shared" si="1"/>
        <v>3646296.4400000004</v>
      </c>
      <c r="G7" s="59">
        <f t="shared" ref="G7:G8" si="2">F7/C7*100</f>
        <v>108.58964075853534</v>
      </c>
      <c r="H7" s="59">
        <f t="shared" ref="H7:H8" si="3">F7/D7*100</f>
        <v>99.446473455459468</v>
      </c>
    </row>
    <row r="8" spans="2:8" x14ac:dyDescent="0.25">
      <c r="B8" s="17" t="s">
        <v>201</v>
      </c>
      <c r="C8" s="60">
        <f>'RAČUN PRIHODA I RASHODA PO EK'!G45</f>
        <v>3357867.6699999995</v>
      </c>
      <c r="D8" s="60">
        <f>'RAČUN PRIHODA I RASHODA PO EK'!H45</f>
        <v>3666592</v>
      </c>
      <c r="E8" s="60">
        <f>'RAČUN PRIHODA I RASHODA PO EK'!I45</f>
        <v>3805232</v>
      </c>
      <c r="F8" s="60">
        <f>'RAČUN PRIHODA I RASHODA PO EK'!J45</f>
        <v>3646296.4400000004</v>
      </c>
      <c r="G8" s="59">
        <f t="shared" si="2"/>
        <v>108.58964075853534</v>
      </c>
      <c r="H8" s="59">
        <f t="shared" si="3"/>
        <v>99.446473455459468</v>
      </c>
    </row>
    <row r="9" spans="2:8" x14ac:dyDescent="0.25">
      <c r="B9" s="27"/>
      <c r="C9" s="8"/>
      <c r="D9" s="8"/>
      <c r="E9" s="8"/>
      <c r="F9" s="35"/>
      <c r="G9" s="35"/>
      <c r="H9" s="35"/>
    </row>
    <row r="10" spans="2:8" x14ac:dyDescent="0.25">
      <c r="B10" s="16"/>
      <c r="C10" s="8"/>
      <c r="D10" s="8"/>
      <c r="E10" s="8"/>
      <c r="F10" s="35"/>
      <c r="G10" s="35"/>
      <c r="H10" s="35"/>
    </row>
    <row r="11" spans="2:8" x14ac:dyDescent="0.25">
      <c r="B11" s="10"/>
      <c r="C11" s="8"/>
      <c r="D11" s="8"/>
      <c r="E11" s="9"/>
      <c r="F11" s="35"/>
      <c r="G11" s="35"/>
      <c r="H11" s="35"/>
    </row>
    <row r="12" spans="2:8" x14ac:dyDescent="0.25">
      <c r="B12" s="29"/>
      <c r="C12" s="8"/>
      <c r="D12" s="8"/>
      <c r="E12" s="9"/>
      <c r="F12" s="35"/>
      <c r="G12" s="35"/>
      <c r="H12" s="35"/>
    </row>
    <row r="13" spans="2:8" x14ac:dyDescent="0.25">
      <c r="B13" s="15"/>
      <c r="C13" s="8"/>
      <c r="D13" s="8"/>
      <c r="E13" s="9"/>
      <c r="F13" s="35"/>
      <c r="G13" s="35"/>
      <c r="H13" s="35"/>
    </row>
    <row r="15" spans="2:8" x14ac:dyDescent="0.25">
      <c r="B15" s="38"/>
      <c r="C15" s="38"/>
      <c r="D15" s="38"/>
      <c r="E15" s="38"/>
      <c r="F15" s="38"/>
      <c r="G15" s="38"/>
      <c r="H15" s="38"/>
    </row>
    <row r="16" spans="2:8" x14ac:dyDescent="0.25">
      <c r="B16" s="38"/>
      <c r="C16" s="38"/>
      <c r="D16" s="38"/>
      <c r="E16" s="38"/>
      <c r="F16" s="38"/>
      <c r="G16" s="38"/>
      <c r="H16" s="38"/>
    </row>
    <row r="17" spans="2:8" x14ac:dyDescent="0.25">
      <c r="B17" s="38"/>
      <c r="C17" s="38"/>
      <c r="D17" s="38"/>
      <c r="E17" s="38"/>
      <c r="F17" s="38"/>
      <c r="G17" s="38"/>
      <c r="H17" s="38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18"/>
  <sheetViews>
    <sheetView workbookViewId="0">
      <selection activeCell="J8" sqref="J8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29.45" customHeight="1" x14ac:dyDescent="0.25">
      <c r="B1" s="167" t="s">
        <v>235</v>
      </c>
      <c r="C1" s="167"/>
      <c r="D1" s="167"/>
      <c r="E1" s="167"/>
      <c r="F1" s="3"/>
      <c r="G1" s="3"/>
      <c r="H1" s="3"/>
      <c r="I1" s="3"/>
      <c r="J1" s="3"/>
      <c r="K1" s="3"/>
      <c r="L1" s="19"/>
    </row>
    <row r="2" spans="2:12" ht="15.75" customHeight="1" x14ac:dyDescent="0.25">
      <c r="B2" s="137" t="s">
        <v>12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2:12" ht="18" x14ac:dyDescent="0.25">
      <c r="B3" s="3"/>
      <c r="C3" s="3"/>
      <c r="D3" s="19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137" t="s">
        <v>55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</row>
    <row r="5" spans="2:12" ht="15.75" customHeight="1" x14ac:dyDescent="0.25">
      <c r="B5" s="137" t="s">
        <v>43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</row>
    <row r="6" spans="2:12" ht="18" x14ac:dyDescent="0.25">
      <c r="B6" s="3"/>
      <c r="C6" s="3"/>
      <c r="D6" s="19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171" t="s">
        <v>8</v>
      </c>
      <c r="C7" s="172"/>
      <c r="D7" s="172"/>
      <c r="E7" s="172"/>
      <c r="F7" s="173"/>
      <c r="G7" s="46" t="s">
        <v>281</v>
      </c>
      <c r="H7" s="46" t="s">
        <v>278</v>
      </c>
      <c r="I7" s="46" t="s">
        <v>50</v>
      </c>
      <c r="J7" s="46" t="s">
        <v>298</v>
      </c>
      <c r="K7" s="46" t="s">
        <v>25</v>
      </c>
      <c r="L7" s="46" t="s">
        <v>51</v>
      </c>
    </row>
    <row r="8" spans="2:12" x14ac:dyDescent="0.25">
      <c r="B8" s="171">
        <v>1</v>
      </c>
      <c r="C8" s="172"/>
      <c r="D8" s="172"/>
      <c r="E8" s="172"/>
      <c r="F8" s="173"/>
      <c r="G8" s="47">
        <v>2</v>
      </c>
      <c r="H8" s="47">
        <v>3</v>
      </c>
      <c r="I8" s="47">
        <v>4</v>
      </c>
      <c r="J8" s="47">
        <v>5</v>
      </c>
      <c r="K8" s="47" t="s">
        <v>38</v>
      </c>
      <c r="L8" s="47" t="s">
        <v>39</v>
      </c>
    </row>
    <row r="9" spans="2:12" ht="25.5" x14ac:dyDescent="0.25">
      <c r="B9" s="10">
        <v>8</v>
      </c>
      <c r="C9" s="10"/>
      <c r="D9" s="10"/>
      <c r="E9" s="10"/>
      <c r="F9" s="10" t="s">
        <v>9</v>
      </c>
      <c r="G9" s="8">
        <f>G10</f>
        <v>0</v>
      </c>
      <c r="H9" s="8">
        <f t="shared" ref="H9:J9" si="0">H10</f>
        <v>0</v>
      </c>
      <c r="I9" s="8">
        <f t="shared" si="0"/>
        <v>0</v>
      </c>
      <c r="J9" s="8">
        <f t="shared" si="0"/>
        <v>0</v>
      </c>
      <c r="K9" s="35"/>
      <c r="L9" s="35"/>
    </row>
    <row r="10" spans="2:12" x14ac:dyDescent="0.25">
      <c r="B10" s="10"/>
      <c r="C10" s="15">
        <v>84</v>
      </c>
      <c r="D10" s="15"/>
      <c r="E10" s="15"/>
      <c r="F10" s="15" t="s">
        <v>14</v>
      </c>
      <c r="G10" s="8">
        <v>0</v>
      </c>
      <c r="H10" s="8">
        <v>0</v>
      </c>
      <c r="I10" s="8">
        <v>0</v>
      </c>
      <c r="J10" s="35">
        <v>0</v>
      </c>
      <c r="K10" s="35"/>
      <c r="L10" s="35"/>
    </row>
    <row r="11" spans="2:12" x14ac:dyDescent="0.25">
      <c r="B11" s="11"/>
      <c r="C11" s="11"/>
      <c r="D11" s="11"/>
      <c r="E11" s="12"/>
      <c r="F11" s="17"/>
      <c r="G11" s="8"/>
      <c r="H11" s="8"/>
      <c r="I11" s="8"/>
      <c r="J11" s="35"/>
      <c r="K11" s="35"/>
      <c r="L11" s="35"/>
    </row>
    <row r="12" spans="2:12" ht="25.5" x14ac:dyDescent="0.25">
      <c r="B12" s="13">
        <v>5</v>
      </c>
      <c r="C12" s="14"/>
      <c r="D12" s="14"/>
      <c r="E12" s="14"/>
      <c r="F12" s="20" t="s">
        <v>10</v>
      </c>
      <c r="G12" s="8">
        <f>G13</f>
        <v>0</v>
      </c>
      <c r="H12" s="8">
        <f t="shared" ref="H12:J12" si="1">H13</f>
        <v>0</v>
      </c>
      <c r="I12" s="8">
        <f t="shared" si="1"/>
        <v>0</v>
      </c>
      <c r="J12" s="8">
        <f t="shared" si="1"/>
        <v>0</v>
      </c>
      <c r="K12" s="35"/>
      <c r="L12" s="35"/>
    </row>
    <row r="13" spans="2:12" ht="25.5" x14ac:dyDescent="0.25">
      <c r="B13" s="15"/>
      <c r="C13" s="15">
        <v>54</v>
      </c>
      <c r="D13" s="15"/>
      <c r="E13" s="15"/>
      <c r="F13" s="21" t="s">
        <v>15</v>
      </c>
      <c r="G13" s="8">
        <v>0</v>
      </c>
      <c r="H13" s="8">
        <v>0</v>
      </c>
      <c r="I13" s="9">
        <v>0</v>
      </c>
      <c r="J13" s="35">
        <v>0</v>
      </c>
      <c r="K13" s="35"/>
      <c r="L13" s="35"/>
    </row>
    <row r="14" spans="2:12" x14ac:dyDescent="0.25">
      <c r="B14" s="16"/>
      <c r="C14" s="14"/>
      <c r="D14" s="14"/>
      <c r="E14" s="14"/>
      <c r="F14" s="20"/>
      <c r="G14" s="8"/>
      <c r="H14" s="8"/>
      <c r="I14" s="8"/>
      <c r="J14" s="35"/>
      <c r="K14" s="35"/>
      <c r="L14" s="35"/>
    </row>
    <row r="16" spans="2:12" x14ac:dyDescent="0.25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</row>
    <row r="17" spans="2:12" x14ac:dyDescent="0.25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</row>
    <row r="18" spans="2:12" x14ac:dyDescent="0.25"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</row>
  </sheetData>
  <mergeCells count="6">
    <mergeCell ref="B1:E1"/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H21"/>
  <sheetViews>
    <sheetView workbookViewId="0">
      <selection activeCell="C13" sqref="C13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25.5" x14ac:dyDescent="0.25">
      <c r="B1" s="74" t="s">
        <v>235</v>
      </c>
      <c r="C1" s="19"/>
      <c r="D1" s="19"/>
      <c r="E1" s="19"/>
      <c r="F1" s="4"/>
      <c r="G1" s="4"/>
      <c r="H1" s="4"/>
    </row>
    <row r="2" spans="2:8" ht="15.75" customHeight="1" x14ac:dyDescent="0.25">
      <c r="B2" s="137" t="s">
        <v>44</v>
      </c>
      <c r="C2" s="137"/>
      <c r="D2" s="137"/>
      <c r="E2" s="137"/>
      <c r="F2" s="137"/>
      <c r="G2" s="137"/>
      <c r="H2" s="137"/>
    </row>
    <row r="3" spans="2:8" ht="18" x14ac:dyDescent="0.25">
      <c r="B3" s="19"/>
      <c r="C3" s="19"/>
      <c r="D3" s="19"/>
      <c r="E3" s="19"/>
      <c r="F3" s="4"/>
      <c r="G3" s="4"/>
      <c r="H3" s="4"/>
    </row>
    <row r="4" spans="2:8" ht="25.5" x14ac:dyDescent="0.25">
      <c r="B4" s="43" t="s">
        <v>8</v>
      </c>
      <c r="C4" s="43" t="s">
        <v>282</v>
      </c>
      <c r="D4" s="43" t="s">
        <v>277</v>
      </c>
      <c r="E4" s="43" t="s">
        <v>50</v>
      </c>
      <c r="F4" s="43" t="s">
        <v>57</v>
      </c>
      <c r="G4" s="43" t="s">
        <v>25</v>
      </c>
      <c r="H4" s="43" t="s">
        <v>51</v>
      </c>
    </row>
    <row r="5" spans="2:8" x14ac:dyDescent="0.25">
      <c r="B5" s="43">
        <v>1</v>
      </c>
      <c r="C5" s="43">
        <v>2</v>
      </c>
      <c r="D5" s="43">
        <v>3</v>
      </c>
      <c r="E5" s="43">
        <v>4</v>
      </c>
      <c r="F5" s="43">
        <v>5</v>
      </c>
      <c r="G5" s="43" t="s">
        <v>38</v>
      </c>
      <c r="H5" s="43" t="s">
        <v>39</v>
      </c>
    </row>
    <row r="6" spans="2:8" x14ac:dyDescent="0.25">
      <c r="B6" s="10" t="s">
        <v>45</v>
      </c>
      <c r="C6" s="8">
        <f>C7</f>
        <v>0</v>
      </c>
      <c r="D6" s="8">
        <f t="shared" ref="D6:F6" si="0">D7</f>
        <v>0</v>
      </c>
      <c r="E6" s="8">
        <f t="shared" si="0"/>
        <v>0</v>
      </c>
      <c r="F6" s="8">
        <f t="shared" si="0"/>
        <v>0</v>
      </c>
      <c r="G6" s="35"/>
      <c r="H6" s="35"/>
    </row>
    <row r="7" spans="2:8" x14ac:dyDescent="0.25">
      <c r="B7" s="10" t="s">
        <v>21</v>
      </c>
      <c r="C7" s="8">
        <f>C8</f>
        <v>0</v>
      </c>
      <c r="D7" s="8">
        <f t="shared" ref="D7:F7" si="1">D8</f>
        <v>0</v>
      </c>
      <c r="E7" s="8">
        <f t="shared" si="1"/>
        <v>0</v>
      </c>
      <c r="F7" s="8">
        <f t="shared" si="1"/>
        <v>0</v>
      </c>
      <c r="G7" s="35"/>
      <c r="H7" s="35"/>
    </row>
    <row r="8" spans="2:8" x14ac:dyDescent="0.25">
      <c r="B8" s="29" t="s">
        <v>22</v>
      </c>
      <c r="C8" s="8">
        <v>0</v>
      </c>
      <c r="D8" s="8">
        <v>0</v>
      </c>
      <c r="E8" s="8">
        <v>0</v>
      </c>
      <c r="F8" s="35">
        <v>0</v>
      </c>
      <c r="G8" s="35"/>
      <c r="H8" s="35"/>
    </row>
    <row r="9" spans="2:8" x14ac:dyDescent="0.25">
      <c r="B9" s="28"/>
      <c r="C9" s="8"/>
      <c r="D9" s="8"/>
      <c r="E9" s="8"/>
      <c r="F9" s="35"/>
      <c r="G9" s="35"/>
      <c r="H9" s="35"/>
    </row>
    <row r="10" spans="2:8" ht="15.75" customHeight="1" x14ac:dyDescent="0.25">
      <c r="B10" s="10" t="s">
        <v>46</v>
      </c>
      <c r="C10" s="8">
        <f>C11</f>
        <v>0</v>
      </c>
      <c r="D10" s="8">
        <f t="shared" ref="D10:F10" si="2">D11</f>
        <v>0</v>
      </c>
      <c r="E10" s="8">
        <f t="shared" si="2"/>
        <v>0</v>
      </c>
      <c r="F10" s="8">
        <f t="shared" si="2"/>
        <v>0</v>
      </c>
      <c r="G10" s="35"/>
      <c r="H10" s="35"/>
    </row>
    <row r="11" spans="2:8" ht="15.75" customHeight="1" x14ac:dyDescent="0.25">
      <c r="B11" s="10" t="s">
        <v>21</v>
      </c>
      <c r="C11" s="8">
        <f>C12</f>
        <v>0</v>
      </c>
      <c r="D11" s="8">
        <f t="shared" ref="D11:F11" si="3">D12</f>
        <v>0</v>
      </c>
      <c r="E11" s="8">
        <f t="shared" si="3"/>
        <v>0</v>
      </c>
      <c r="F11" s="8">
        <f t="shared" si="3"/>
        <v>0</v>
      </c>
      <c r="G11" s="35"/>
      <c r="H11" s="35"/>
    </row>
    <row r="12" spans="2:8" x14ac:dyDescent="0.25">
      <c r="B12" s="29" t="s">
        <v>22</v>
      </c>
      <c r="C12" s="8">
        <v>0</v>
      </c>
      <c r="D12" s="8">
        <v>0</v>
      </c>
      <c r="E12" s="8">
        <v>0</v>
      </c>
      <c r="F12" s="35">
        <v>0</v>
      </c>
      <c r="G12" s="35"/>
      <c r="H12" s="35"/>
    </row>
    <row r="13" spans="2:8" x14ac:dyDescent="0.25">
      <c r="B13" s="28"/>
      <c r="C13" s="8"/>
      <c r="D13" s="8"/>
      <c r="E13" s="8"/>
      <c r="F13" s="35"/>
      <c r="G13" s="35"/>
      <c r="H13" s="35"/>
    </row>
    <row r="14" spans="2:8" x14ac:dyDescent="0.25">
      <c r="B14" s="28"/>
      <c r="C14" s="8"/>
      <c r="D14" s="8"/>
      <c r="E14" s="8"/>
      <c r="F14" s="35"/>
      <c r="G14" s="35"/>
      <c r="H14" s="35"/>
    </row>
    <row r="15" spans="2:8" x14ac:dyDescent="0.25">
      <c r="B15" s="10"/>
      <c r="C15" s="8"/>
      <c r="D15" s="8"/>
      <c r="E15" s="9"/>
      <c r="F15" s="35"/>
      <c r="G15" s="35"/>
      <c r="H15" s="35"/>
    </row>
    <row r="16" spans="2:8" x14ac:dyDescent="0.25">
      <c r="B16" s="29"/>
      <c r="C16" s="8"/>
      <c r="D16" s="8"/>
      <c r="E16" s="9"/>
      <c r="F16" s="35"/>
      <c r="G16" s="35"/>
      <c r="H16" s="35"/>
    </row>
    <row r="17" spans="2:8" x14ac:dyDescent="0.25">
      <c r="B17" s="10"/>
      <c r="C17" s="8"/>
      <c r="D17" s="8"/>
      <c r="E17" s="9"/>
      <c r="F17" s="35"/>
      <c r="G17" s="35"/>
      <c r="H17" s="35"/>
    </row>
    <row r="18" spans="2:8" x14ac:dyDescent="0.25">
      <c r="B18" s="29"/>
      <c r="C18" s="8"/>
      <c r="D18" s="8"/>
      <c r="E18" s="9"/>
      <c r="F18" s="35"/>
      <c r="G18" s="35"/>
      <c r="H18" s="35"/>
    </row>
    <row r="19" spans="2:8" x14ac:dyDescent="0.25">
      <c r="B19" s="15" t="s">
        <v>17</v>
      </c>
      <c r="C19" s="8"/>
      <c r="D19" s="8"/>
      <c r="E19" s="9"/>
      <c r="F19" s="35"/>
      <c r="G19" s="35"/>
      <c r="H19" s="35"/>
    </row>
    <row r="21" spans="2:8" x14ac:dyDescent="0.25">
      <c r="B21" s="52"/>
      <c r="C21" s="52"/>
      <c r="D21" s="52"/>
      <c r="E21" s="52"/>
      <c r="F21" s="52"/>
      <c r="G21" s="52"/>
      <c r="H21" s="52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P422"/>
  <sheetViews>
    <sheetView workbookViewId="0">
      <selection activeCell="F106" sqref="F106:I106"/>
    </sheetView>
  </sheetViews>
  <sheetFormatPr defaultRowHeight="15" x14ac:dyDescent="0.25"/>
  <cols>
    <col min="1" max="1" width="8.7109375" customWidth="1"/>
    <col min="2" max="2" width="7.42578125" bestFit="1" customWidth="1"/>
    <col min="3" max="3" width="8.42578125" bestFit="1" customWidth="1"/>
    <col min="4" max="4" width="25.42578125" customWidth="1"/>
    <col min="5" max="5" width="39" customWidth="1"/>
    <col min="6" max="6" width="29.5703125" customWidth="1"/>
    <col min="7" max="9" width="24.28515625" customWidth="1"/>
    <col min="10" max="10" width="15.7109375" customWidth="1"/>
    <col min="11" max="11" width="14.28515625" customWidth="1"/>
    <col min="12" max="12" width="10.140625" bestFit="1" customWidth="1"/>
    <col min="15" max="15" width="11.7109375" bestFit="1" customWidth="1"/>
  </cols>
  <sheetData>
    <row r="1" spans="2:11" ht="27" customHeight="1" x14ac:dyDescent="0.25">
      <c r="B1" s="167" t="s">
        <v>235</v>
      </c>
      <c r="C1" s="167"/>
      <c r="D1" s="167"/>
      <c r="E1" s="74"/>
      <c r="F1" s="88"/>
      <c r="G1" s="3"/>
      <c r="H1" s="3"/>
      <c r="I1" s="3"/>
      <c r="J1" s="4"/>
      <c r="K1" s="4"/>
    </row>
    <row r="2" spans="2:11" ht="18" customHeight="1" x14ac:dyDescent="0.25">
      <c r="B2" s="137" t="s">
        <v>11</v>
      </c>
      <c r="C2" s="137"/>
      <c r="D2" s="137"/>
      <c r="E2" s="137"/>
      <c r="F2" s="137"/>
      <c r="G2" s="137"/>
      <c r="H2" s="137"/>
      <c r="I2" s="137"/>
      <c r="J2" s="137"/>
      <c r="K2" s="31"/>
    </row>
    <row r="3" spans="2:11" ht="18" x14ac:dyDescent="0.25">
      <c r="B3" s="3"/>
      <c r="C3" s="3"/>
      <c r="D3" s="3"/>
      <c r="E3" s="3"/>
      <c r="F3" s="19"/>
      <c r="G3" s="3"/>
      <c r="H3" s="3"/>
      <c r="I3" s="3"/>
      <c r="J3" s="4"/>
      <c r="K3" s="4"/>
    </row>
    <row r="4" spans="2:11" ht="15.75" x14ac:dyDescent="0.25">
      <c r="B4" s="193" t="s">
        <v>59</v>
      </c>
      <c r="C4" s="193"/>
      <c r="D4" s="193"/>
      <c r="E4" s="193"/>
      <c r="F4" s="193"/>
      <c r="G4" s="193"/>
      <c r="H4" s="193"/>
      <c r="I4" s="193"/>
      <c r="J4" s="193"/>
    </row>
    <row r="5" spans="2:11" ht="18" x14ac:dyDescent="0.25">
      <c r="B5" s="19"/>
      <c r="C5" s="19"/>
      <c r="D5" s="19"/>
      <c r="E5" s="19"/>
      <c r="F5" s="19"/>
      <c r="G5" s="19"/>
      <c r="H5" s="19"/>
      <c r="I5" s="19"/>
      <c r="J5" s="4"/>
    </row>
    <row r="6" spans="2:11" ht="25.5" x14ac:dyDescent="0.25">
      <c r="B6" s="171" t="s">
        <v>8</v>
      </c>
      <c r="C6" s="172"/>
      <c r="D6" s="172"/>
      <c r="E6" s="173"/>
      <c r="F6" s="43" t="s">
        <v>283</v>
      </c>
      <c r="G6" s="43" t="s">
        <v>278</v>
      </c>
      <c r="H6" s="43" t="s">
        <v>50</v>
      </c>
      <c r="I6" s="43" t="s">
        <v>58</v>
      </c>
      <c r="J6" s="43" t="s">
        <v>51</v>
      </c>
      <c r="K6" s="43" t="s">
        <v>51</v>
      </c>
    </row>
    <row r="7" spans="2:11" s="48" customFormat="1" ht="11.25" x14ac:dyDescent="0.2">
      <c r="B7" s="168">
        <v>1</v>
      </c>
      <c r="C7" s="169"/>
      <c r="D7" s="169"/>
      <c r="E7" s="170"/>
      <c r="F7" s="89">
        <v>2</v>
      </c>
      <c r="G7" s="45">
        <v>3</v>
      </c>
      <c r="H7" s="45">
        <v>4</v>
      </c>
      <c r="I7" s="45">
        <v>5</v>
      </c>
      <c r="J7" s="45" t="s">
        <v>317</v>
      </c>
      <c r="K7" s="45" t="s">
        <v>276</v>
      </c>
    </row>
    <row r="8" spans="2:11" ht="14.45" customHeight="1" x14ac:dyDescent="0.25">
      <c r="B8" s="178" t="s">
        <v>202</v>
      </c>
      <c r="C8" s="179"/>
      <c r="D8" s="180"/>
      <c r="E8" s="50" t="s">
        <v>203</v>
      </c>
      <c r="F8" s="98">
        <f>F10+F28+F74+F106+F168+F256+F290+F321+F377+F391+F416</f>
        <v>3357867.6700000009</v>
      </c>
      <c r="G8" s="98">
        <f>G10+G28+G74+G106+G168+G256+G290+G321+G377+G391+G416+G91+G236</f>
        <v>3666592</v>
      </c>
      <c r="H8" s="98">
        <f>H10+H28+H74+H106+H168+H256+H290+H321+H377+H391+H416+H91</f>
        <v>3805232</v>
      </c>
      <c r="I8" s="98">
        <f>I10+I28+I74+I106+I168+I256+I290+I321+I377+I391+I416+I91+I236</f>
        <v>3646296.439999999</v>
      </c>
      <c r="J8" s="60">
        <f>I8/G8*100</f>
        <v>99.446473455459426</v>
      </c>
      <c r="K8" s="60">
        <f>I8/F8*100</f>
        <v>108.58964075853525</v>
      </c>
    </row>
    <row r="9" spans="2:11" ht="14.45" customHeight="1" x14ac:dyDescent="0.25">
      <c r="B9" s="178" t="s">
        <v>204</v>
      </c>
      <c r="C9" s="179"/>
      <c r="D9" s="180"/>
      <c r="E9" s="53" t="s">
        <v>205</v>
      </c>
      <c r="F9" s="72"/>
      <c r="G9" s="73"/>
      <c r="H9" s="60"/>
      <c r="I9" s="60"/>
      <c r="J9" s="60"/>
      <c r="K9" s="8"/>
    </row>
    <row r="10" spans="2:11" ht="14.45" customHeight="1" x14ac:dyDescent="0.25">
      <c r="B10" s="174">
        <v>11</v>
      </c>
      <c r="C10" s="174"/>
      <c r="D10" s="174"/>
      <c r="E10" s="53" t="s">
        <v>206</v>
      </c>
      <c r="F10" s="73">
        <f>F11</f>
        <v>2152379.85</v>
      </c>
      <c r="G10" s="73">
        <f>G11</f>
        <v>2437729</v>
      </c>
      <c r="H10" s="73">
        <f t="shared" ref="H10:I10" si="0">H11</f>
        <v>2506260</v>
      </c>
      <c r="I10" s="73">
        <f t="shared" si="0"/>
        <v>2436832.7799999998</v>
      </c>
      <c r="J10" s="60">
        <f t="shared" ref="J10:J71" si="1">I10/G10*100</f>
        <v>99.963235453981952</v>
      </c>
      <c r="K10" s="60">
        <f>I10/F10*100</f>
        <v>113.21574024213244</v>
      </c>
    </row>
    <row r="11" spans="2:11" ht="14.45" customHeight="1" x14ac:dyDescent="0.25">
      <c r="B11" s="178">
        <v>3</v>
      </c>
      <c r="C11" s="179"/>
      <c r="D11" s="180"/>
      <c r="E11" s="50" t="s">
        <v>4</v>
      </c>
      <c r="F11" s="73">
        <f>F12+F19</f>
        <v>2152379.85</v>
      </c>
      <c r="G11" s="73">
        <f>G12+G19</f>
        <v>2437729</v>
      </c>
      <c r="H11" s="73">
        <f>H12+H19</f>
        <v>2506260</v>
      </c>
      <c r="I11" s="73">
        <f>I12+I19</f>
        <v>2436832.7799999998</v>
      </c>
      <c r="J11" s="60">
        <f t="shared" si="1"/>
        <v>99.963235453981952</v>
      </c>
      <c r="K11" s="60">
        <f t="shared" ref="K11:K25" si="2">I11/F11*100</f>
        <v>113.21574024213244</v>
      </c>
    </row>
    <row r="12" spans="2:11" ht="14.45" customHeight="1" x14ac:dyDescent="0.25">
      <c r="B12" s="178">
        <v>31</v>
      </c>
      <c r="C12" s="179"/>
      <c r="D12" s="180"/>
      <c r="E12" s="50" t="s">
        <v>5</v>
      </c>
      <c r="F12" s="73">
        <f>F13+F15+F17</f>
        <v>2112115.67</v>
      </c>
      <c r="G12" s="73">
        <f>G13+G15+G17</f>
        <v>2392636</v>
      </c>
      <c r="H12" s="73">
        <f t="shared" ref="H12:I12" si="3">H13+H15+H17</f>
        <v>2457612</v>
      </c>
      <c r="I12" s="73">
        <f t="shared" si="3"/>
        <v>2391938.34</v>
      </c>
      <c r="J12" s="60">
        <f t="shared" si="1"/>
        <v>99.970841364921355</v>
      </c>
      <c r="K12" s="60">
        <f t="shared" si="2"/>
        <v>113.24845385953697</v>
      </c>
    </row>
    <row r="13" spans="2:11" ht="14.45" customHeight="1" x14ac:dyDescent="0.25">
      <c r="B13" s="178">
        <v>311</v>
      </c>
      <c r="C13" s="179"/>
      <c r="D13" s="180"/>
      <c r="E13" s="53" t="s">
        <v>34</v>
      </c>
      <c r="F13" s="73">
        <f>F14</f>
        <v>1774495</v>
      </c>
      <c r="G13" s="73">
        <f>G14</f>
        <v>2007378</v>
      </c>
      <c r="H13" s="73">
        <f>H14</f>
        <v>2114649</v>
      </c>
      <c r="I13" s="73">
        <f>I14</f>
        <v>2006741.72</v>
      </c>
      <c r="J13" s="60">
        <f t="shared" si="1"/>
        <v>99.968302930489429</v>
      </c>
      <c r="K13" s="60">
        <f t="shared" si="2"/>
        <v>113.08804589474752</v>
      </c>
    </row>
    <row r="14" spans="2:11" ht="14.45" customHeight="1" x14ac:dyDescent="0.25">
      <c r="B14" s="56">
        <v>3111</v>
      </c>
      <c r="C14" s="57"/>
      <c r="D14" s="58"/>
      <c r="E14" s="53" t="s">
        <v>35</v>
      </c>
      <c r="F14" s="73">
        <f>1774495</f>
        <v>1774495</v>
      </c>
      <c r="G14" s="73">
        <v>2007378</v>
      </c>
      <c r="H14" s="73">
        <v>2114649</v>
      </c>
      <c r="I14" s="73">
        <v>2006741.72</v>
      </c>
      <c r="J14" s="60">
        <f t="shared" si="1"/>
        <v>99.968302930489429</v>
      </c>
      <c r="K14" s="60">
        <f t="shared" si="2"/>
        <v>113.08804589474752</v>
      </c>
    </row>
    <row r="15" spans="2:11" ht="14.45" customHeight="1" x14ac:dyDescent="0.25">
      <c r="B15" s="174">
        <v>312</v>
      </c>
      <c r="C15" s="174"/>
      <c r="D15" s="174"/>
      <c r="E15" s="53" t="s">
        <v>157</v>
      </c>
      <c r="F15" s="73">
        <f>F16</f>
        <v>46782.91</v>
      </c>
      <c r="G15" s="73">
        <f>G16</f>
        <v>55927</v>
      </c>
      <c r="H15" s="73">
        <f t="shared" ref="H15:I15" si="4">H16</f>
        <v>43523</v>
      </c>
      <c r="I15" s="73">
        <f t="shared" si="4"/>
        <v>55870.97</v>
      </c>
      <c r="J15" s="60">
        <f t="shared" si="1"/>
        <v>99.899815831351589</v>
      </c>
      <c r="K15" s="60">
        <f t="shared" si="2"/>
        <v>119.42602544390675</v>
      </c>
    </row>
    <row r="16" spans="2:11" ht="14.45" customHeight="1" x14ac:dyDescent="0.25">
      <c r="B16" s="178">
        <v>3121</v>
      </c>
      <c r="C16" s="179"/>
      <c r="D16" s="180"/>
      <c r="E16" s="53" t="s">
        <v>157</v>
      </c>
      <c r="F16" s="73">
        <f>'Rashodi prema izvorima finan'!C43</f>
        <v>46782.91</v>
      </c>
      <c r="G16" s="73">
        <v>55927</v>
      </c>
      <c r="H16" s="60">
        <v>43523</v>
      </c>
      <c r="I16" s="60">
        <v>55870.97</v>
      </c>
      <c r="J16" s="60">
        <f t="shared" si="1"/>
        <v>99.899815831351589</v>
      </c>
      <c r="K16" s="60">
        <f t="shared" si="2"/>
        <v>119.42602544390675</v>
      </c>
    </row>
    <row r="17" spans="2:11" ht="14.45" customHeight="1" x14ac:dyDescent="0.25">
      <c r="B17" s="178">
        <v>313</v>
      </c>
      <c r="C17" s="179"/>
      <c r="D17" s="180"/>
      <c r="E17" s="50" t="s">
        <v>158</v>
      </c>
      <c r="F17" s="73">
        <f>F18</f>
        <v>290837.76000000001</v>
      </c>
      <c r="G17" s="73">
        <f>G18</f>
        <v>329331</v>
      </c>
      <c r="H17" s="73">
        <f t="shared" ref="H17:I17" si="5">H18</f>
        <v>299440</v>
      </c>
      <c r="I17" s="73">
        <f t="shared" si="5"/>
        <v>329325.65000000002</v>
      </c>
      <c r="J17" s="60">
        <f t="shared" si="1"/>
        <v>99.998375494563234</v>
      </c>
      <c r="K17" s="60">
        <f t="shared" si="2"/>
        <v>113.23345703116405</v>
      </c>
    </row>
    <row r="18" spans="2:11" ht="14.45" customHeight="1" x14ac:dyDescent="0.25">
      <c r="B18" s="178">
        <v>3132</v>
      </c>
      <c r="C18" s="179"/>
      <c r="D18" s="180"/>
      <c r="E18" s="50" t="s">
        <v>159</v>
      </c>
      <c r="F18" s="73">
        <v>290837.76000000001</v>
      </c>
      <c r="G18" s="73">
        <v>329331</v>
      </c>
      <c r="H18" s="60">
        <v>299440</v>
      </c>
      <c r="I18" s="60">
        <v>329325.65000000002</v>
      </c>
      <c r="J18" s="60">
        <f t="shared" si="1"/>
        <v>99.998375494563234</v>
      </c>
      <c r="K18" s="60">
        <f t="shared" si="2"/>
        <v>113.23345703116405</v>
      </c>
    </row>
    <row r="19" spans="2:11" ht="14.45" customHeight="1" x14ac:dyDescent="0.25">
      <c r="B19" s="178">
        <v>32</v>
      </c>
      <c r="C19" s="179"/>
      <c r="D19" s="180"/>
      <c r="E19" s="50" t="s">
        <v>13</v>
      </c>
      <c r="F19" s="73">
        <f>F20+F22+F24</f>
        <v>40264.18</v>
      </c>
      <c r="G19" s="73">
        <f>G20+G22+G24</f>
        <v>45093</v>
      </c>
      <c r="H19" s="73">
        <f t="shared" ref="H19:I19" si="6">H20+H22+H24</f>
        <v>48648</v>
      </c>
      <c r="I19" s="73">
        <f t="shared" si="6"/>
        <v>44894.44</v>
      </c>
      <c r="J19" s="60">
        <f t="shared" si="1"/>
        <v>99.55966558002352</v>
      </c>
      <c r="K19" s="60">
        <f t="shared" si="2"/>
        <v>111.49970022983209</v>
      </c>
    </row>
    <row r="20" spans="2:11" ht="14.45" customHeight="1" x14ac:dyDescent="0.25">
      <c r="B20" s="174">
        <v>321</v>
      </c>
      <c r="C20" s="174"/>
      <c r="D20" s="174"/>
      <c r="E20" s="53" t="s">
        <v>36</v>
      </c>
      <c r="F20" s="73">
        <f>F21</f>
        <v>32682.39</v>
      </c>
      <c r="G20" s="73">
        <f>G21</f>
        <v>36986</v>
      </c>
      <c r="H20" s="73">
        <f t="shared" ref="H20:I20" si="7">H21</f>
        <v>39067</v>
      </c>
      <c r="I20" s="73">
        <f t="shared" si="7"/>
        <v>37265.29</v>
      </c>
      <c r="J20" s="60">
        <f t="shared" si="1"/>
        <v>100.75512356026606</v>
      </c>
      <c r="K20" s="60">
        <f t="shared" si="2"/>
        <v>114.02253629554021</v>
      </c>
    </row>
    <row r="21" spans="2:11" ht="14.45" customHeight="1" x14ac:dyDescent="0.25">
      <c r="B21" s="174">
        <v>3212</v>
      </c>
      <c r="C21" s="174"/>
      <c r="D21" s="174"/>
      <c r="E21" s="53" t="s">
        <v>161</v>
      </c>
      <c r="F21" s="73">
        <f>'Rashodi prema izvorima finan'!C50</f>
        <v>32682.39</v>
      </c>
      <c r="G21" s="73">
        <v>36986</v>
      </c>
      <c r="H21" s="60">
        <v>39067</v>
      </c>
      <c r="I21" s="60">
        <f>'Rashodi prema izvorima finan'!F50</f>
        <v>37265.29</v>
      </c>
      <c r="J21" s="60">
        <f t="shared" si="1"/>
        <v>100.75512356026606</v>
      </c>
      <c r="K21" s="60">
        <f t="shared" si="2"/>
        <v>114.02253629554021</v>
      </c>
    </row>
    <row r="22" spans="2:11" ht="14.45" customHeight="1" x14ac:dyDescent="0.25">
      <c r="B22" s="178">
        <v>323</v>
      </c>
      <c r="C22" s="179"/>
      <c r="D22" s="180"/>
      <c r="E22" s="53" t="s">
        <v>169</v>
      </c>
      <c r="F22" s="73">
        <f>F23</f>
        <v>4618.75</v>
      </c>
      <c r="G22" s="73">
        <f>G23</f>
        <v>4778</v>
      </c>
      <c r="H22" s="73">
        <f t="shared" ref="H22:I22" si="8">H23</f>
        <v>6616</v>
      </c>
      <c r="I22" s="73">
        <f t="shared" si="8"/>
        <v>4300.29</v>
      </c>
      <c r="J22" s="60">
        <f t="shared" si="1"/>
        <v>90.00188363331938</v>
      </c>
      <c r="K22" s="60">
        <f t="shared" si="2"/>
        <v>93.105060893098781</v>
      </c>
    </row>
    <row r="23" spans="2:11" x14ac:dyDescent="0.25">
      <c r="B23" s="178">
        <v>3236</v>
      </c>
      <c r="C23" s="179"/>
      <c r="D23" s="180"/>
      <c r="E23" s="58" t="s">
        <v>175</v>
      </c>
      <c r="F23" s="73">
        <v>4618.75</v>
      </c>
      <c r="G23" s="73">
        <v>4778</v>
      </c>
      <c r="H23" s="60">
        <v>6616</v>
      </c>
      <c r="I23" s="60">
        <v>4300.29</v>
      </c>
      <c r="J23" s="60">
        <f t="shared" si="1"/>
        <v>90.00188363331938</v>
      </c>
      <c r="K23" s="60">
        <f t="shared" si="2"/>
        <v>93.105060893098781</v>
      </c>
    </row>
    <row r="24" spans="2:11" x14ac:dyDescent="0.25">
      <c r="B24" s="178">
        <v>329</v>
      </c>
      <c r="C24" s="179"/>
      <c r="D24" s="180"/>
      <c r="E24" s="58" t="s">
        <v>180</v>
      </c>
      <c r="F24" s="73">
        <f>F25</f>
        <v>2963.04</v>
      </c>
      <c r="G24" s="73">
        <f>G25</f>
        <v>3329</v>
      </c>
      <c r="H24" s="73">
        <f t="shared" ref="H24:I24" si="9">H25</f>
        <v>2965</v>
      </c>
      <c r="I24" s="73">
        <f t="shared" si="9"/>
        <v>3328.86</v>
      </c>
      <c r="J24" s="60">
        <f t="shared" si="1"/>
        <v>99.995794532892774</v>
      </c>
      <c r="K24" s="60">
        <f t="shared" si="2"/>
        <v>112.34610400129597</v>
      </c>
    </row>
    <row r="25" spans="2:11" x14ac:dyDescent="0.25">
      <c r="B25" s="178">
        <v>3295</v>
      </c>
      <c r="C25" s="179"/>
      <c r="D25" s="180"/>
      <c r="E25" s="58" t="s">
        <v>183</v>
      </c>
      <c r="F25" s="73">
        <v>2963.04</v>
      </c>
      <c r="G25" s="73">
        <v>3329</v>
      </c>
      <c r="H25" s="60">
        <v>2965</v>
      </c>
      <c r="I25" s="60">
        <v>3328.86</v>
      </c>
      <c r="J25" s="60">
        <f t="shared" si="1"/>
        <v>99.995794532892774</v>
      </c>
      <c r="K25" s="60">
        <f t="shared" si="2"/>
        <v>112.34610400129597</v>
      </c>
    </row>
    <row r="26" spans="2:11" x14ac:dyDescent="0.25">
      <c r="B26" s="174" t="s">
        <v>207</v>
      </c>
      <c r="C26" s="174"/>
      <c r="D26" s="174"/>
      <c r="E26" s="53" t="s">
        <v>203</v>
      </c>
      <c r="F26" s="73"/>
      <c r="G26" s="73"/>
      <c r="H26" s="60"/>
      <c r="I26" s="60"/>
      <c r="J26" s="60"/>
      <c r="K26" s="60"/>
    </row>
    <row r="27" spans="2:11" ht="25.5" x14ac:dyDescent="0.25">
      <c r="B27" s="174" t="s">
        <v>208</v>
      </c>
      <c r="C27" s="174"/>
      <c r="D27" s="174"/>
      <c r="E27" s="53" t="s">
        <v>209</v>
      </c>
      <c r="F27" s="73"/>
      <c r="G27" s="73"/>
      <c r="H27" s="60"/>
      <c r="I27" s="60"/>
      <c r="J27" s="60"/>
      <c r="K27" s="60"/>
    </row>
    <row r="28" spans="2:11" x14ac:dyDescent="0.25">
      <c r="B28" s="178">
        <v>11</v>
      </c>
      <c r="C28" s="179"/>
      <c r="D28" s="180"/>
      <c r="E28" s="53" t="s">
        <v>210</v>
      </c>
      <c r="F28" s="73">
        <f>F29+F60</f>
        <v>204321.51000000004</v>
      </c>
      <c r="G28" s="73">
        <f>G29+G60</f>
        <v>178189</v>
      </c>
      <c r="H28" s="73">
        <f>H29+H60</f>
        <v>228896</v>
      </c>
      <c r="I28" s="73">
        <f>I29+I60</f>
        <v>195823.53</v>
      </c>
      <c r="J28" s="60">
        <f t="shared" si="1"/>
        <v>109.89653121124199</v>
      </c>
      <c r="K28" s="60">
        <f t="shared" ref="K28:K76" si="10">I28/F28*100</f>
        <v>95.840878427337373</v>
      </c>
    </row>
    <row r="29" spans="2:11" x14ac:dyDescent="0.25">
      <c r="B29" s="178">
        <v>3</v>
      </c>
      <c r="C29" s="179"/>
      <c r="D29" s="180"/>
      <c r="E29" s="58" t="s">
        <v>4</v>
      </c>
      <c r="F29" s="73">
        <f>F30+F56</f>
        <v>191019.44000000003</v>
      </c>
      <c r="G29" s="73">
        <f>G30+G56</f>
        <v>175270</v>
      </c>
      <c r="H29" s="73">
        <f>H30+H56</f>
        <v>214923</v>
      </c>
      <c r="I29" s="73">
        <f>I30+I56</f>
        <v>193166.98</v>
      </c>
      <c r="J29" s="60">
        <f t="shared" si="1"/>
        <v>110.21109145889201</v>
      </c>
      <c r="K29" s="60">
        <f t="shared" si="10"/>
        <v>101.12425206565364</v>
      </c>
    </row>
    <row r="30" spans="2:11" x14ac:dyDescent="0.25">
      <c r="B30" s="178">
        <v>32</v>
      </c>
      <c r="C30" s="179"/>
      <c r="D30" s="180"/>
      <c r="E30" s="58" t="s">
        <v>13</v>
      </c>
      <c r="F30" s="73">
        <f>F31+F34+F40+F50+F52</f>
        <v>189876.46000000002</v>
      </c>
      <c r="G30" s="73">
        <f>G31+G34+G40+G50+G52</f>
        <v>174393</v>
      </c>
      <c r="H30" s="73">
        <f t="shared" ref="H30:I30" si="11">H31+H34+H40+H50+H52</f>
        <v>214046</v>
      </c>
      <c r="I30" s="73">
        <f t="shared" si="11"/>
        <v>192176.40000000002</v>
      </c>
      <c r="J30" s="60">
        <f t="shared" si="1"/>
        <v>110.19731296554336</v>
      </c>
      <c r="K30" s="60">
        <f t="shared" si="10"/>
        <v>101.21128232536039</v>
      </c>
    </row>
    <row r="31" spans="2:11" x14ac:dyDescent="0.25">
      <c r="B31" s="178">
        <v>321</v>
      </c>
      <c r="C31" s="179"/>
      <c r="D31" s="180"/>
      <c r="E31" s="58" t="s">
        <v>258</v>
      </c>
      <c r="F31" s="73">
        <f>F32+F33</f>
        <v>6239.68</v>
      </c>
      <c r="G31" s="73">
        <f>G32+G33</f>
        <v>3422</v>
      </c>
      <c r="H31" s="73">
        <f t="shared" ref="H31:I31" si="12">H32+H33</f>
        <v>14000</v>
      </c>
      <c r="I31" s="73">
        <f t="shared" si="12"/>
        <v>3178.27</v>
      </c>
      <c r="J31" s="60">
        <f t="shared" si="1"/>
        <v>92.877556984219751</v>
      </c>
      <c r="K31" s="60">
        <f t="shared" si="10"/>
        <v>50.936426226986001</v>
      </c>
    </row>
    <row r="32" spans="2:11" x14ac:dyDescent="0.25">
      <c r="B32" s="174">
        <v>3211</v>
      </c>
      <c r="C32" s="174"/>
      <c r="D32" s="174"/>
      <c r="E32" s="53" t="s">
        <v>37</v>
      </c>
      <c r="F32" s="73">
        <f>'Rashodi prema izvorima finan'!C49</f>
        <v>3897.85</v>
      </c>
      <c r="G32" s="73">
        <v>1782</v>
      </c>
      <c r="H32" s="60">
        <v>8000</v>
      </c>
      <c r="I32" s="60">
        <v>1282.03</v>
      </c>
      <c r="J32" s="60">
        <f t="shared" si="1"/>
        <v>71.94332210998877</v>
      </c>
      <c r="K32" s="60">
        <f t="shared" si="10"/>
        <v>32.890696153007426</v>
      </c>
    </row>
    <row r="33" spans="2:11" x14ac:dyDescent="0.25">
      <c r="B33" s="174">
        <v>3213</v>
      </c>
      <c r="C33" s="174"/>
      <c r="D33" s="174"/>
      <c r="E33" s="53" t="s">
        <v>162</v>
      </c>
      <c r="F33" s="73">
        <f>'Rashodi prema izvorima finan'!C51</f>
        <v>2341.83</v>
      </c>
      <c r="G33" s="73">
        <v>1640</v>
      </c>
      <c r="H33" s="60">
        <v>6000</v>
      </c>
      <c r="I33" s="60">
        <v>1896.24</v>
      </c>
      <c r="J33" s="60">
        <f t="shared" si="1"/>
        <v>115.62439024390243</v>
      </c>
      <c r="K33" s="60">
        <f t="shared" si="10"/>
        <v>80.972572731581721</v>
      </c>
    </row>
    <row r="34" spans="2:11" x14ac:dyDescent="0.25">
      <c r="B34" s="178">
        <v>322</v>
      </c>
      <c r="C34" s="179"/>
      <c r="D34" s="180"/>
      <c r="E34" s="53" t="s">
        <v>164</v>
      </c>
      <c r="F34" s="73">
        <f>SUM(F35:F39)</f>
        <v>125869.68</v>
      </c>
      <c r="G34" s="73">
        <f>SUM(G35:G39)</f>
        <v>115360</v>
      </c>
      <c r="H34" s="73">
        <f t="shared" ref="H34:I34" si="13">SUM(H35:H39)</f>
        <v>128100</v>
      </c>
      <c r="I34" s="73">
        <f t="shared" si="13"/>
        <v>101856.64</v>
      </c>
      <c r="J34" s="60">
        <f t="shared" si="1"/>
        <v>88.294590846047157</v>
      </c>
      <c r="K34" s="60">
        <f t="shared" si="10"/>
        <v>80.922299953412136</v>
      </c>
    </row>
    <row r="35" spans="2:11" x14ac:dyDescent="0.25">
      <c r="B35" s="178">
        <v>3221</v>
      </c>
      <c r="C35" s="179"/>
      <c r="D35" s="180"/>
      <c r="E35" s="58" t="s">
        <v>165</v>
      </c>
      <c r="F35" s="73">
        <f>'Rashodi prema izvorima finan'!C53</f>
        <v>10418.17</v>
      </c>
      <c r="G35" s="73">
        <v>19000</v>
      </c>
      <c r="H35" s="60">
        <v>11000</v>
      </c>
      <c r="I35" s="60">
        <f>'Rashodi prema izvorima finan'!F53</f>
        <v>17909.18</v>
      </c>
      <c r="J35" s="60">
        <f t="shared" si="1"/>
        <v>94.25884210526317</v>
      </c>
      <c r="K35" s="60">
        <f t="shared" si="10"/>
        <v>171.90331891301446</v>
      </c>
    </row>
    <row r="36" spans="2:11" x14ac:dyDescent="0.25">
      <c r="B36" s="178">
        <v>3222</v>
      </c>
      <c r="C36" s="179"/>
      <c r="D36" s="180"/>
      <c r="E36" s="58" t="s">
        <v>270</v>
      </c>
      <c r="F36" s="73">
        <v>0</v>
      </c>
      <c r="G36" s="73">
        <v>0</v>
      </c>
      <c r="H36" s="60">
        <v>5500</v>
      </c>
      <c r="I36" s="60">
        <f>'Rashodi prema izvorima finan'!F54</f>
        <v>0</v>
      </c>
      <c r="J36" s="60" t="e">
        <f t="shared" si="1"/>
        <v>#DIV/0!</v>
      </c>
      <c r="K36" s="60" t="e">
        <f t="shared" si="10"/>
        <v>#DIV/0!</v>
      </c>
    </row>
    <row r="37" spans="2:11" x14ac:dyDescent="0.25">
      <c r="B37" s="178">
        <v>3223</v>
      </c>
      <c r="C37" s="179"/>
      <c r="D37" s="180"/>
      <c r="E37" s="58" t="s">
        <v>166</v>
      </c>
      <c r="F37" s="73">
        <f>'Rashodi prema izvorima finan'!C55</f>
        <v>111800.78</v>
      </c>
      <c r="G37" s="73">
        <v>94660</v>
      </c>
      <c r="H37" s="60">
        <v>105000</v>
      </c>
      <c r="I37" s="60">
        <f>'Rashodi prema izvorima finan'!F55</f>
        <v>82350.53</v>
      </c>
      <c r="J37" s="60">
        <f t="shared" si="1"/>
        <v>86.996122966406091</v>
      </c>
      <c r="K37" s="60">
        <f t="shared" si="10"/>
        <v>73.658278591616266</v>
      </c>
    </row>
    <row r="38" spans="2:11" ht="25.5" x14ac:dyDescent="0.25">
      <c r="B38" s="174">
        <v>3224</v>
      </c>
      <c r="C38" s="174"/>
      <c r="D38" s="174"/>
      <c r="E38" s="53" t="s">
        <v>167</v>
      </c>
      <c r="F38" s="73">
        <f>'Rashodi prema izvorima finan'!C56</f>
        <v>2437.59</v>
      </c>
      <c r="G38" s="73">
        <v>1500</v>
      </c>
      <c r="H38" s="60">
        <v>2000</v>
      </c>
      <c r="I38" s="60">
        <f>'Rashodi prema izvorima finan'!F56</f>
        <v>1416.96</v>
      </c>
      <c r="J38" s="60">
        <f t="shared" si="1"/>
        <v>94.463999999999999</v>
      </c>
      <c r="K38" s="60">
        <f t="shared" si="10"/>
        <v>58.129545985994355</v>
      </c>
    </row>
    <row r="39" spans="2:11" x14ac:dyDescent="0.25">
      <c r="B39" s="174">
        <v>3225</v>
      </c>
      <c r="C39" s="174"/>
      <c r="D39" s="174"/>
      <c r="E39" s="53" t="s">
        <v>211</v>
      </c>
      <c r="F39" s="73">
        <f>'Rashodi prema izvorima finan'!C57</f>
        <v>1213.1400000000001</v>
      </c>
      <c r="G39" s="73">
        <v>200</v>
      </c>
      <c r="H39" s="60">
        <v>4600</v>
      </c>
      <c r="I39" s="60">
        <f>'Rashodi prema izvorima finan'!F57</f>
        <v>179.97</v>
      </c>
      <c r="J39" s="60">
        <f t="shared" si="1"/>
        <v>89.984999999999999</v>
      </c>
      <c r="K39" s="60">
        <f t="shared" si="10"/>
        <v>14.835056135318265</v>
      </c>
    </row>
    <row r="40" spans="2:11" x14ac:dyDescent="0.25">
      <c r="B40" s="178">
        <v>323</v>
      </c>
      <c r="C40" s="179"/>
      <c r="D40" s="180"/>
      <c r="E40" s="53" t="s">
        <v>169</v>
      </c>
      <c r="F40" s="73">
        <f>SUM(F41:F49)</f>
        <v>55473.020000000004</v>
      </c>
      <c r="G40" s="73">
        <f>SUM(G41:G49)</f>
        <v>54811</v>
      </c>
      <c r="H40" s="73">
        <f t="shared" ref="H40:I40" si="14">SUM(H41:H49)</f>
        <v>68846</v>
      </c>
      <c r="I40" s="73">
        <f t="shared" si="14"/>
        <v>86449.17</v>
      </c>
      <c r="J40" s="60">
        <f t="shared" si="1"/>
        <v>157.72230026819435</v>
      </c>
      <c r="K40" s="60">
        <f t="shared" si="10"/>
        <v>155.84002817946453</v>
      </c>
    </row>
    <row r="41" spans="2:11" x14ac:dyDescent="0.25">
      <c r="B41" s="178">
        <v>3231</v>
      </c>
      <c r="C41" s="179"/>
      <c r="D41" s="180"/>
      <c r="E41" s="58" t="s">
        <v>170</v>
      </c>
      <c r="F41" s="73">
        <f>'Rashodi prema izvorima finan'!C59</f>
        <v>3903.93</v>
      </c>
      <c r="G41" s="73">
        <v>4500</v>
      </c>
      <c r="H41" s="60">
        <f>G41</f>
        <v>4500</v>
      </c>
      <c r="I41" s="60">
        <f>'Rashodi prema izvorima finan'!F59</f>
        <v>5063.8100000000004</v>
      </c>
      <c r="J41" s="60">
        <f t="shared" si="1"/>
        <v>112.52911111111112</v>
      </c>
      <c r="K41" s="60">
        <f t="shared" si="10"/>
        <v>129.71057370393427</v>
      </c>
    </row>
    <row r="42" spans="2:11" x14ac:dyDescent="0.25">
      <c r="B42" s="178">
        <v>3232</v>
      </c>
      <c r="C42" s="179"/>
      <c r="D42" s="180"/>
      <c r="E42" s="58" t="s">
        <v>171</v>
      </c>
      <c r="F42" s="73">
        <f>'Rashodi prema izvorima finan'!C60</f>
        <v>6087.27</v>
      </c>
      <c r="G42" s="73">
        <v>12000</v>
      </c>
      <c r="H42" s="60">
        <v>7646</v>
      </c>
      <c r="I42" s="60">
        <f>'Rashodi prema izvorima finan'!F60</f>
        <v>39415.57</v>
      </c>
      <c r="J42" s="60">
        <f t="shared" si="1"/>
        <v>328.46308333333332</v>
      </c>
      <c r="K42" s="60">
        <f t="shared" si="10"/>
        <v>647.50816047259275</v>
      </c>
    </row>
    <row r="43" spans="2:11" x14ac:dyDescent="0.25">
      <c r="B43" s="178">
        <v>3233</v>
      </c>
      <c r="C43" s="179"/>
      <c r="D43" s="180"/>
      <c r="E43" s="58" t="s">
        <v>172</v>
      </c>
      <c r="F43" s="73">
        <f>'Rashodi prema izvorima finan'!C61</f>
        <v>7325.72</v>
      </c>
      <c r="G43" s="73">
        <v>1000</v>
      </c>
      <c r="H43" s="60">
        <v>18200</v>
      </c>
      <c r="I43" s="60">
        <f>'Rashodi prema izvorima finan'!F61</f>
        <v>1382.29</v>
      </c>
      <c r="J43" s="60">
        <f t="shared" si="1"/>
        <v>138.22900000000001</v>
      </c>
      <c r="K43" s="60">
        <f t="shared" si="10"/>
        <v>18.868998542122821</v>
      </c>
    </row>
    <row r="44" spans="2:11" x14ac:dyDescent="0.25">
      <c r="B44" s="174">
        <v>3234</v>
      </c>
      <c r="C44" s="174"/>
      <c r="D44" s="174"/>
      <c r="E44" s="53" t="s">
        <v>173</v>
      </c>
      <c r="F44" s="73">
        <f>'Rashodi prema izvorima finan'!C62</f>
        <v>13998.31</v>
      </c>
      <c r="G44" s="73">
        <v>13000</v>
      </c>
      <c r="H44" s="60">
        <v>13000</v>
      </c>
      <c r="I44" s="60">
        <f>'Rashodi prema izvorima finan'!F62</f>
        <v>13634.96</v>
      </c>
      <c r="J44" s="60">
        <f t="shared" si="1"/>
        <v>104.88430769230767</v>
      </c>
      <c r="K44" s="60">
        <f t="shared" si="10"/>
        <v>97.404329522635223</v>
      </c>
    </row>
    <row r="45" spans="2:11" x14ac:dyDescent="0.25">
      <c r="B45" s="174">
        <v>3235</v>
      </c>
      <c r="C45" s="174"/>
      <c r="D45" s="174"/>
      <c r="E45" s="53" t="s">
        <v>174</v>
      </c>
      <c r="F45" s="73">
        <f>'Rashodi prema izvorima finan'!C63</f>
        <v>682.37</v>
      </c>
      <c r="G45" s="73">
        <v>500</v>
      </c>
      <c r="H45" s="60">
        <v>2500</v>
      </c>
      <c r="I45" s="60">
        <f>'Rashodi prema izvorima finan'!F63</f>
        <v>1249.48</v>
      </c>
      <c r="J45" s="60">
        <f t="shared" si="1"/>
        <v>249.89599999999999</v>
      </c>
      <c r="K45" s="60">
        <f t="shared" si="10"/>
        <v>183.10887055409822</v>
      </c>
    </row>
    <row r="46" spans="2:11" x14ac:dyDescent="0.25">
      <c r="B46" s="178">
        <v>3236</v>
      </c>
      <c r="C46" s="179"/>
      <c r="D46" s="180"/>
      <c r="E46" s="53" t="s">
        <v>175</v>
      </c>
      <c r="F46" s="73">
        <v>424.71</v>
      </c>
      <c r="G46" s="73">
        <v>0</v>
      </c>
      <c r="H46" s="60">
        <f t="shared" ref="H46" si="15">G46</f>
        <v>0</v>
      </c>
      <c r="I46" s="60">
        <v>0</v>
      </c>
      <c r="J46" s="60" t="e">
        <f t="shared" si="1"/>
        <v>#DIV/0!</v>
      </c>
      <c r="K46" s="60">
        <f t="shared" si="10"/>
        <v>0</v>
      </c>
    </row>
    <row r="47" spans="2:11" x14ac:dyDescent="0.25">
      <c r="B47" s="178">
        <v>3237</v>
      </c>
      <c r="C47" s="179"/>
      <c r="D47" s="180"/>
      <c r="E47" s="58" t="s">
        <v>176</v>
      </c>
      <c r="F47" s="73">
        <f>'Rashodi prema izvorima finan'!C65</f>
        <v>4819.6499999999996</v>
      </c>
      <c r="G47" s="73">
        <v>3211</v>
      </c>
      <c r="H47" s="60">
        <v>10000</v>
      </c>
      <c r="I47" s="60">
        <v>3031.98</v>
      </c>
      <c r="J47" s="60">
        <f t="shared" si="1"/>
        <v>94.424789785113674</v>
      </c>
      <c r="K47" s="60">
        <f t="shared" si="10"/>
        <v>62.908717437988237</v>
      </c>
    </row>
    <row r="48" spans="2:11" x14ac:dyDescent="0.25">
      <c r="B48" s="178">
        <v>3238</v>
      </c>
      <c r="C48" s="179"/>
      <c r="D48" s="180"/>
      <c r="E48" s="58" t="s">
        <v>177</v>
      </c>
      <c r="F48" s="73">
        <f>'Rashodi prema izvorima finan'!C66</f>
        <v>4561.97</v>
      </c>
      <c r="G48" s="73">
        <v>2600</v>
      </c>
      <c r="H48" s="60">
        <v>2500</v>
      </c>
      <c r="I48" s="60">
        <v>2652.74</v>
      </c>
      <c r="J48" s="60">
        <f t="shared" si="1"/>
        <v>102.02846153846153</v>
      </c>
      <c r="K48" s="60">
        <f t="shared" si="10"/>
        <v>58.149001418246939</v>
      </c>
    </row>
    <row r="49" spans="2:11" x14ac:dyDescent="0.25">
      <c r="B49" s="178">
        <v>3239</v>
      </c>
      <c r="C49" s="179"/>
      <c r="D49" s="180"/>
      <c r="E49" s="58" t="s">
        <v>178</v>
      </c>
      <c r="F49" s="73">
        <f>'Rashodi prema izvorima finan'!C67</f>
        <v>13669.09</v>
      </c>
      <c r="G49" s="73">
        <v>18000</v>
      </c>
      <c r="H49" s="60">
        <v>10500</v>
      </c>
      <c r="I49" s="60">
        <v>20018.34</v>
      </c>
      <c r="J49" s="60">
        <f t="shared" si="1"/>
        <v>111.21300000000001</v>
      </c>
      <c r="K49" s="60">
        <f t="shared" si="10"/>
        <v>146.44969050609805</v>
      </c>
    </row>
    <row r="50" spans="2:11" ht="25.5" x14ac:dyDescent="0.25">
      <c r="B50" s="174">
        <v>324</v>
      </c>
      <c r="C50" s="174"/>
      <c r="D50" s="174"/>
      <c r="E50" s="53" t="s">
        <v>212</v>
      </c>
      <c r="F50" s="73">
        <f>F51</f>
        <v>125.29</v>
      </c>
      <c r="G50" s="73">
        <f>G51</f>
        <v>0</v>
      </c>
      <c r="H50" s="73">
        <f t="shared" ref="H50:I50" si="16">H51</f>
        <v>1000</v>
      </c>
      <c r="I50" s="73">
        <f t="shared" si="16"/>
        <v>0</v>
      </c>
      <c r="J50" s="60" t="e">
        <f t="shared" si="1"/>
        <v>#DIV/0!</v>
      </c>
      <c r="K50" s="60">
        <f t="shared" si="10"/>
        <v>0</v>
      </c>
    </row>
    <row r="51" spans="2:11" ht="25.5" x14ac:dyDescent="0.25">
      <c r="B51" s="174">
        <v>3241</v>
      </c>
      <c r="C51" s="174"/>
      <c r="D51" s="174"/>
      <c r="E51" s="53" t="s">
        <v>212</v>
      </c>
      <c r="F51" s="73">
        <f>'Rashodi prema izvorima finan'!C69</f>
        <v>125.29</v>
      </c>
      <c r="G51" s="73">
        <v>0</v>
      </c>
      <c r="H51" s="60">
        <v>1000</v>
      </c>
      <c r="I51" s="60">
        <v>0</v>
      </c>
      <c r="J51" s="60" t="e">
        <f t="shared" si="1"/>
        <v>#DIV/0!</v>
      </c>
      <c r="K51" s="60">
        <f t="shared" si="10"/>
        <v>0</v>
      </c>
    </row>
    <row r="52" spans="2:11" x14ac:dyDescent="0.25">
      <c r="B52" s="178">
        <v>329</v>
      </c>
      <c r="C52" s="179"/>
      <c r="D52" s="180"/>
      <c r="E52" s="53" t="s">
        <v>180</v>
      </c>
      <c r="F52" s="73">
        <f>SUM(F53:F55)</f>
        <v>2168.79</v>
      </c>
      <c r="G52" s="73">
        <f>SUM(G54:G55)</f>
        <v>800</v>
      </c>
      <c r="H52" s="73">
        <f t="shared" ref="H52:I52" si="17">SUM(H54:H55)</f>
        <v>2100</v>
      </c>
      <c r="I52" s="73">
        <f t="shared" si="17"/>
        <v>692.32</v>
      </c>
      <c r="J52" s="60">
        <f t="shared" si="1"/>
        <v>86.54</v>
      </c>
      <c r="K52" s="60">
        <f t="shared" si="10"/>
        <v>31.921947260915072</v>
      </c>
    </row>
    <row r="53" spans="2:11" x14ac:dyDescent="0.25">
      <c r="B53" s="90">
        <v>3293</v>
      </c>
      <c r="C53" s="91"/>
      <c r="D53" s="92"/>
      <c r="E53" s="72" t="s">
        <v>182</v>
      </c>
      <c r="F53" s="73">
        <f>'Rashodi prema izvorima finan'!C71</f>
        <v>175.46</v>
      </c>
      <c r="G53" s="73">
        <v>0</v>
      </c>
      <c r="H53" s="73">
        <v>0</v>
      </c>
      <c r="I53" s="73">
        <v>0</v>
      </c>
      <c r="J53" s="60" t="e">
        <f t="shared" si="1"/>
        <v>#DIV/0!</v>
      </c>
      <c r="K53" s="60">
        <f t="shared" si="10"/>
        <v>0</v>
      </c>
    </row>
    <row r="54" spans="2:11" x14ac:dyDescent="0.25">
      <c r="B54" s="178">
        <v>3294</v>
      </c>
      <c r="C54" s="179"/>
      <c r="D54" s="180"/>
      <c r="E54" s="58" t="s">
        <v>222</v>
      </c>
      <c r="F54" s="73">
        <f>'Rashodi prema izvorima finan'!C72</f>
        <v>796.34</v>
      </c>
      <c r="G54" s="73">
        <v>0</v>
      </c>
      <c r="H54" s="60">
        <v>800</v>
      </c>
      <c r="I54" s="60">
        <v>0</v>
      </c>
      <c r="J54" s="60" t="e">
        <f t="shared" si="1"/>
        <v>#DIV/0!</v>
      </c>
      <c r="K54" s="60">
        <f t="shared" si="10"/>
        <v>0</v>
      </c>
    </row>
    <row r="55" spans="2:11" x14ac:dyDescent="0.25">
      <c r="B55" s="174">
        <v>3299</v>
      </c>
      <c r="C55" s="174"/>
      <c r="D55" s="174"/>
      <c r="E55" s="53" t="s">
        <v>180</v>
      </c>
      <c r="F55" s="73">
        <f>'Rashodi prema izvorima finan'!C75</f>
        <v>1196.99</v>
      </c>
      <c r="G55" s="73">
        <v>800</v>
      </c>
      <c r="H55" s="60">
        <v>1300</v>
      </c>
      <c r="I55" s="60">
        <v>692.32</v>
      </c>
      <c r="J55" s="60">
        <f t="shared" si="1"/>
        <v>86.54</v>
      </c>
      <c r="K55" s="60">
        <f t="shared" si="10"/>
        <v>57.838411348465733</v>
      </c>
    </row>
    <row r="56" spans="2:11" x14ac:dyDescent="0.25">
      <c r="B56" s="178">
        <v>34</v>
      </c>
      <c r="C56" s="179"/>
      <c r="D56" s="180"/>
      <c r="E56" s="53" t="s">
        <v>184</v>
      </c>
      <c r="F56" s="73">
        <f>F57</f>
        <v>1142.98</v>
      </c>
      <c r="G56" s="73">
        <f>G57</f>
        <v>877</v>
      </c>
      <c r="H56" s="73">
        <f t="shared" ref="H56:I56" si="18">H57</f>
        <v>877</v>
      </c>
      <c r="I56" s="73">
        <f t="shared" si="18"/>
        <v>990.58</v>
      </c>
      <c r="J56" s="60">
        <f t="shared" si="1"/>
        <v>112.95096921322691</v>
      </c>
      <c r="K56" s="60">
        <f t="shared" si="10"/>
        <v>86.666433358413968</v>
      </c>
    </row>
    <row r="57" spans="2:11" x14ac:dyDescent="0.25">
      <c r="B57" s="178">
        <v>343</v>
      </c>
      <c r="C57" s="179"/>
      <c r="D57" s="180"/>
      <c r="E57" s="58" t="s">
        <v>185</v>
      </c>
      <c r="F57" s="73">
        <f>F58+F59</f>
        <v>1142.98</v>
      </c>
      <c r="G57" s="73">
        <f>G58</f>
        <v>877</v>
      </c>
      <c r="H57" s="73">
        <f t="shared" ref="H57:I57" si="19">H58</f>
        <v>877</v>
      </c>
      <c r="I57" s="73">
        <f t="shared" si="19"/>
        <v>990.58</v>
      </c>
      <c r="J57" s="60">
        <f t="shared" si="1"/>
        <v>112.95096921322691</v>
      </c>
      <c r="K57" s="60">
        <f t="shared" si="10"/>
        <v>86.666433358413968</v>
      </c>
    </row>
    <row r="58" spans="2:11" x14ac:dyDescent="0.25">
      <c r="B58" s="178">
        <v>3431</v>
      </c>
      <c r="C58" s="179"/>
      <c r="D58" s="180"/>
      <c r="E58" s="58" t="s">
        <v>186</v>
      </c>
      <c r="F58" s="73">
        <f>'Rashodi prema izvorima finan'!C78</f>
        <v>1134.06</v>
      </c>
      <c r="G58" s="73">
        <v>877</v>
      </c>
      <c r="H58" s="60">
        <f>G58</f>
        <v>877</v>
      </c>
      <c r="I58" s="60">
        <f>'Rashodi prema izvorima finan'!F78</f>
        <v>990.58</v>
      </c>
      <c r="J58" s="60">
        <f t="shared" si="1"/>
        <v>112.95096921322691</v>
      </c>
      <c r="K58" s="60">
        <f t="shared" si="10"/>
        <v>87.348112092834612</v>
      </c>
    </row>
    <row r="59" spans="2:11" x14ac:dyDescent="0.25">
      <c r="B59" s="90">
        <v>3433</v>
      </c>
      <c r="C59" s="91"/>
      <c r="D59" s="92"/>
      <c r="E59" s="92" t="s">
        <v>188</v>
      </c>
      <c r="F59" s="73">
        <v>8.92</v>
      </c>
      <c r="G59" s="73">
        <v>0</v>
      </c>
      <c r="H59" s="73">
        <v>0</v>
      </c>
      <c r="I59" s="73">
        <v>0</v>
      </c>
      <c r="J59" s="60" t="e">
        <f t="shared" si="1"/>
        <v>#DIV/0!</v>
      </c>
      <c r="K59" s="60">
        <f t="shared" si="10"/>
        <v>0</v>
      </c>
    </row>
    <row r="60" spans="2:11" x14ac:dyDescent="0.25">
      <c r="B60" s="174">
        <v>4</v>
      </c>
      <c r="C60" s="174"/>
      <c r="D60" s="174"/>
      <c r="E60" s="53" t="s">
        <v>6</v>
      </c>
      <c r="F60" s="73">
        <f>F61+F64</f>
        <v>13302.069999999998</v>
      </c>
      <c r="G60" s="73">
        <f>G61+G64</f>
        <v>2919</v>
      </c>
      <c r="H60" s="73">
        <f>H61+H64</f>
        <v>13973</v>
      </c>
      <c r="I60" s="73">
        <f>I61+I64</f>
        <v>2656.55</v>
      </c>
      <c r="J60" s="60">
        <f t="shared" si="1"/>
        <v>91.008907159986308</v>
      </c>
      <c r="K60" s="60">
        <f t="shared" si="10"/>
        <v>19.970951889442777</v>
      </c>
    </row>
    <row r="61" spans="2:11" ht="25.5" x14ac:dyDescent="0.25">
      <c r="B61" s="174">
        <v>41</v>
      </c>
      <c r="C61" s="174"/>
      <c r="D61" s="174"/>
      <c r="E61" s="53" t="s">
        <v>259</v>
      </c>
      <c r="F61" s="73">
        <f>F62</f>
        <v>368.46</v>
      </c>
      <c r="G61" s="73">
        <f>G62</f>
        <v>1482</v>
      </c>
      <c r="H61" s="73">
        <f t="shared" ref="H61" si="20">H62</f>
        <v>4128</v>
      </c>
      <c r="I61" s="73">
        <f>'Rashodi prema izvorima finan'!F83</f>
        <v>1219.76</v>
      </c>
      <c r="J61" s="60">
        <f t="shared" si="1"/>
        <v>82.304993252361669</v>
      </c>
      <c r="K61" s="60">
        <f t="shared" si="10"/>
        <v>331.04271834120397</v>
      </c>
    </row>
    <row r="62" spans="2:11" x14ac:dyDescent="0.25">
      <c r="B62" s="178">
        <v>412</v>
      </c>
      <c r="C62" s="179"/>
      <c r="D62" s="180"/>
      <c r="E62" s="53" t="s">
        <v>240</v>
      </c>
      <c r="F62" s="73">
        <f>F63</f>
        <v>368.46</v>
      </c>
      <c r="G62" s="73">
        <f>G63</f>
        <v>1482</v>
      </c>
      <c r="H62" s="73">
        <f t="shared" ref="H62:I62" si="21">H63</f>
        <v>4128</v>
      </c>
      <c r="I62" s="73">
        <f t="shared" si="21"/>
        <v>0</v>
      </c>
      <c r="J62" s="60">
        <f t="shared" si="1"/>
        <v>0</v>
      </c>
      <c r="K62" s="60">
        <f t="shared" si="10"/>
        <v>0</v>
      </c>
    </row>
    <row r="63" spans="2:11" x14ac:dyDescent="0.25">
      <c r="B63" s="178">
        <v>4123</v>
      </c>
      <c r="C63" s="179"/>
      <c r="D63" s="180"/>
      <c r="E63" s="58" t="s">
        <v>192</v>
      </c>
      <c r="F63" s="73">
        <f>'Rashodi prema izvorima finan'!C83</f>
        <v>368.46</v>
      </c>
      <c r="G63" s="73">
        <v>1482</v>
      </c>
      <c r="H63" s="60">
        <v>4128</v>
      </c>
      <c r="I63" s="60">
        <v>0</v>
      </c>
      <c r="J63" s="60">
        <f t="shared" si="1"/>
        <v>0</v>
      </c>
      <c r="K63" s="60">
        <f t="shared" si="10"/>
        <v>0</v>
      </c>
    </row>
    <row r="64" spans="2:11" ht="25.5" x14ac:dyDescent="0.25">
      <c r="B64" s="178">
        <v>42</v>
      </c>
      <c r="C64" s="179"/>
      <c r="D64" s="180"/>
      <c r="E64" s="58" t="s">
        <v>193</v>
      </c>
      <c r="F64" s="73">
        <f>F65+F68+F70</f>
        <v>12933.609999999999</v>
      </c>
      <c r="G64" s="73">
        <f>G65+G68+G70</f>
        <v>1437</v>
      </c>
      <c r="H64" s="73">
        <f>H65+H68+H70</f>
        <v>9845</v>
      </c>
      <c r="I64" s="73">
        <f t="shared" ref="I64" si="22">I65+I68+I70</f>
        <v>1436.79</v>
      </c>
      <c r="J64" s="60">
        <f t="shared" si="1"/>
        <v>99.985386221294362</v>
      </c>
      <c r="K64" s="60">
        <f t="shared" si="10"/>
        <v>11.10896339073159</v>
      </c>
    </row>
    <row r="65" spans="2:11" x14ac:dyDescent="0.25">
      <c r="B65" s="178">
        <v>422</v>
      </c>
      <c r="C65" s="179"/>
      <c r="D65" s="180"/>
      <c r="E65" s="58" t="s">
        <v>194</v>
      </c>
      <c r="F65" s="73">
        <f>F66+F67</f>
        <v>12571.279999999999</v>
      </c>
      <c r="G65" s="73">
        <f>G66+G67</f>
        <v>1360</v>
      </c>
      <c r="H65" s="73">
        <f t="shared" ref="H65:I65" si="23">H66+H67</f>
        <v>6500</v>
      </c>
      <c r="I65" s="73">
        <f t="shared" si="23"/>
        <v>1360</v>
      </c>
      <c r="J65" s="60">
        <f t="shared" si="1"/>
        <v>100</v>
      </c>
      <c r="K65" s="60">
        <f t="shared" si="10"/>
        <v>10.818309670932475</v>
      </c>
    </row>
    <row r="66" spans="2:11" x14ac:dyDescent="0.25">
      <c r="B66" s="174">
        <v>4221</v>
      </c>
      <c r="C66" s="174"/>
      <c r="D66" s="174"/>
      <c r="E66" s="53" t="s">
        <v>100</v>
      </c>
      <c r="F66" s="73">
        <f>'Rashodi prema izvorima finan'!C86</f>
        <v>8711.1299999999992</v>
      </c>
      <c r="G66" s="73">
        <v>0</v>
      </c>
      <c r="H66" s="60">
        <v>3000</v>
      </c>
      <c r="I66" s="60">
        <v>0</v>
      </c>
      <c r="J66" s="60" t="e">
        <f t="shared" si="1"/>
        <v>#DIV/0!</v>
      </c>
      <c r="K66" s="60">
        <f t="shared" si="10"/>
        <v>0</v>
      </c>
    </row>
    <row r="67" spans="2:11" x14ac:dyDescent="0.25">
      <c r="B67" s="178">
        <v>4225</v>
      </c>
      <c r="C67" s="179"/>
      <c r="D67" s="180"/>
      <c r="E67" s="53" t="s">
        <v>196</v>
      </c>
      <c r="F67" s="73">
        <v>3860.15</v>
      </c>
      <c r="G67" s="73">
        <v>1360</v>
      </c>
      <c r="H67" s="60">
        <v>3500</v>
      </c>
      <c r="I67" s="60">
        <v>1360</v>
      </c>
      <c r="J67" s="60">
        <f t="shared" si="1"/>
        <v>100</v>
      </c>
      <c r="K67" s="60">
        <f t="shared" si="10"/>
        <v>35.231791510692588</v>
      </c>
    </row>
    <row r="68" spans="2:11" ht="25.5" x14ac:dyDescent="0.25">
      <c r="B68" s="178">
        <v>424</v>
      </c>
      <c r="C68" s="179"/>
      <c r="D68" s="180"/>
      <c r="E68" s="58" t="s">
        <v>269</v>
      </c>
      <c r="F68" s="73">
        <f>F69</f>
        <v>362.33</v>
      </c>
      <c r="G68" s="73">
        <f>G69</f>
        <v>77</v>
      </c>
      <c r="H68" s="73">
        <f t="shared" ref="H68:I68" si="24">H69</f>
        <v>925</v>
      </c>
      <c r="I68" s="73">
        <f t="shared" si="24"/>
        <v>76.790000000000006</v>
      </c>
      <c r="J68" s="60">
        <f t="shared" si="1"/>
        <v>99.727272727272734</v>
      </c>
      <c r="K68" s="60">
        <f t="shared" si="10"/>
        <v>21.193387243672898</v>
      </c>
    </row>
    <row r="69" spans="2:11" x14ac:dyDescent="0.25">
      <c r="B69" s="178">
        <v>4241</v>
      </c>
      <c r="C69" s="179"/>
      <c r="D69" s="180"/>
      <c r="E69" s="58" t="s">
        <v>241</v>
      </c>
      <c r="F69" s="73">
        <v>362.33</v>
      </c>
      <c r="G69" s="73">
        <v>77</v>
      </c>
      <c r="H69" s="60">
        <v>925</v>
      </c>
      <c r="I69" s="60">
        <v>76.790000000000006</v>
      </c>
      <c r="J69" s="60">
        <f t="shared" si="1"/>
        <v>99.727272727272734</v>
      </c>
      <c r="K69" s="60">
        <f t="shared" si="10"/>
        <v>21.193387243672898</v>
      </c>
    </row>
    <row r="70" spans="2:11" x14ac:dyDescent="0.25">
      <c r="B70" s="178">
        <v>426</v>
      </c>
      <c r="C70" s="179"/>
      <c r="D70" s="180"/>
      <c r="E70" s="58" t="s">
        <v>198</v>
      </c>
      <c r="F70" s="73">
        <f>F71</f>
        <v>0</v>
      </c>
      <c r="G70" s="73">
        <f>G71</f>
        <v>0</v>
      </c>
      <c r="H70" s="73">
        <f t="shared" ref="H70:I70" si="25">H71</f>
        <v>2420</v>
      </c>
      <c r="I70" s="73">
        <f t="shared" si="25"/>
        <v>0</v>
      </c>
      <c r="J70" s="60" t="e">
        <f t="shared" si="1"/>
        <v>#DIV/0!</v>
      </c>
      <c r="K70" s="60" t="e">
        <f t="shared" si="10"/>
        <v>#DIV/0!</v>
      </c>
    </row>
    <row r="71" spans="2:11" x14ac:dyDescent="0.25">
      <c r="B71" s="174">
        <v>4262</v>
      </c>
      <c r="C71" s="174"/>
      <c r="D71" s="174"/>
      <c r="E71" s="53" t="s">
        <v>199</v>
      </c>
      <c r="F71" s="73">
        <v>0</v>
      </c>
      <c r="G71" s="73">
        <v>0</v>
      </c>
      <c r="H71" s="60">
        <v>2420</v>
      </c>
      <c r="I71" s="60">
        <v>0</v>
      </c>
      <c r="J71" s="60" t="e">
        <f t="shared" si="1"/>
        <v>#DIV/0!</v>
      </c>
      <c r="K71" s="60" t="e">
        <f t="shared" si="10"/>
        <v>#DIV/0!</v>
      </c>
    </row>
    <row r="72" spans="2:11" x14ac:dyDescent="0.25">
      <c r="B72" s="174" t="s">
        <v>207</v>
      </c>
      <c r="C72" s="174"/>
      <c r="D72" s="174"/>
      <c r="E72" s="53" t="s">
        <v>203</v>
      </c>
      <c r="F72" s="73"/>
      <c r="G72" s="73"/>
      <c r="H72" s="60"/>
      <c r="I72" s="60"/>
      <c r="J72" s="60"/>
      <c r="K72" s="60"/>
    </row>
    <row r="73" spans="2:11" x14ac:dyDescent="0.25">
      <c r="B73" s="178" t="s">
        <v>213</v>
      </c>
      <c r="C73" s="179"/>
      <c r="D73" s="180"/>
      <c r="E73" s="53" t="s">
        <v>214</v>
      </c>
      <c r="F73" s="73"/>
      <c r="G73" s="73"/>
      <c r="H73" s="60"/>
      <c r="I73" s="60"/>
      <c r="J73" s="60"/>
      <c r="K73" s="60"/>
    </row>
    <row r="74" spans="2:11" x14ac:dyDescent="0.25">
      <c r="B74" s="178">
        <v>11</v>
      </c>
      <c r="C74" s="179"/>
      <c r="D74" s="180"/>
      <c r="E74" s="53" t="s">
        <v>210</v>
      </c>
      <c r="F74" s="73">
        <f>F75</f>
        <v>10686.91</v>
      </c>
      <c r="G74" s="73">
        <f>G75</f>
        <v>37294</v>
      </c>
      <c r="H74" s="73">
        <f t="shared" ref="H74:I74" si="26">H75</f>
        <v>28795</v>
      </c>
      <c r="I74" s="73">
        <f t="shared" si="26"/>
        <v>31024.25</v>
      </c>
      <c r="J74" s="60">
        <f t="shared" ref="J74:J137" si="27">I74/G74*100</f>
        <v>83.188314474178142</v>
      </c>
      <c r="K74" s="60">
        <f t="shared" si="10"/>
        <v>290.30140611271173</v>
      </c>
    </row>
    <row r="75" spans="2:11" x14ac:dyDescent="0.25">
      <c r="B75" s="178">
        <v>3</v>
      </c>
      <c r="C75" s="179"/>
      <c r="D75" s="180"/>
      <c r="E75" s="58" t="s">
        <v>4</v>
      </c>
      <c r="F75" s="73">
        <f>F76+F82+F86</f>
        <v>10686.91</v>
      </c>
      <c r="G75" s="73">
        <f>G76+G82+G86</f>
        <v>37294</v>
      </c>
      <c r="H75" s="73">
        <f>H76+H82+H86</f>
        <v>28795</v>
      </c>
      <c r="I75" s="73">
        <f t="shared" ref="I75" si="28">I76+I82+I86</f>
        <v>31024.25</v>
      </c>
      <c r="J75" s="60">
        <f t="shared" si="27"/>
        <v>83.188314474178142</v>
      </c>
      <c r="K75" s="60">
        <f t="shared" si="10"/>
        <v>290.30140611271173</v>
      </c>
    </row>
    <row r="76" spans="2:11" x14ac:dyDescent="0.25">
      <c r="B76" s="178">
        <v>31</v>
      </c>
      <c r="C76" s="179"/>
      <c r="D76" s="180"/>
      <c r="E76" s="58" t="s">
        <v>5</v>
      </c>
      <c r="F76" s="73">
        <f>F77+F79</f>
        <v>6535.3399999999992</v>
      </c>
      <c r="G76" s="73">
        <f>G77+G79</f>
        <v>22346</v>
      </c>
      <c r="H76" s="73">
        <f>H77+H79</f>
        <v>18134</v>
      </c>
      <c r="I76" s="73">
        <f t="shared" ref="I76" si="29">I77+I79</f>
        <v>18400.009999999998</v>
      </c>
      <c r="J76" s="60">
        <f t="shared" si="27"/>
        <v>82.341403383155821</v>
      </c>
      <c r="K76" s="60">
        <f t="shared" si="10"/>
        <v>281.54633117787296</v>
      </c>
    </row>
    <row r="77" spans="2:11" x14ac:dyDescent="0.25">
      <c r="B77" s="178">
        <v>311</v>
      </c>
      <c r="C77" s="179"/>
      <c r="D77" s="180"/>
      <c r="E77" s="58" t="s">
        <v>34</v>
      </c>
      <c r="F77" s="73">
        <f>F78</f>
        <v>5576.23</v>
      </c>
      <c r="G77" s="73">
        <f>G78</f>
        <v>19191</v>
      </c>
      <c r="H77" s="73">
        <v>15473</v>
      </c>
      <c r="I77" s="73">
        <f t="shared" ref="I77" si="30">I78</f>
        <v>15699.66</v>
      </c>
      <c r="J77" s="60">
        <f t="shared" si="27"/>
        <v>81.807409723307799</v>
      </c>
      <c r="K77" s="60">
        <f t="shared" ref="K77:K88" si="31">I77/F77*100</f>
        <v>281.54613421612811</v>
      </c>
    </row>
    <row r="78" spans="2:11" x14ac:dyDescent="0.25">
      <c r="B78" s="174">
        <v>3111</v>
      </c>
      <c r="C78" s="174"/>
      <c r="D78" s="174"/>
      <c r="E78" s="53" t="s">
        <v>35</v>
      </c>
      <c r="F78" s="73">
        <v>5576.23</v>
      </c>
      <c r="G78" s="73">
        <v>19191</v>
      </c>
      <c r="H78" s="60">
        <v>15473</v>
      </c>
      <c r="I78" s="60">
        <v>15699.66</v>
      </c>
      <c r="J78" s="60">
        <f t="shared" si="27"/>
        <v>81.807409723307799</v>
      </c>
      <c r="K78" s="60">
        <f t="shared" si="31"/>
        <v>281.54613421612811</v>
      </c>
    </row>
    <row r="79" spans="2:11" x14ac:dyDescent="0.25">
      <c r="B79" s="174">
        <v>313</v>
      </c>
      <c r="C79" s="174"/>
      <c r="D79" s="174"/>
      <c r="E79" s="53" t="s">
        <v>158</v>
      </c>
      <c r="F79" s="73">
        <f>F80+F81</f>
        <v>959.11</v>
      </c>
      <c r="G79" s="73">
        <f>G80+G81</f>
        <v>3155</v>
      </c>
      <c r="H79" s="73">
        <f t="shared" ref="H79:I79" si="32">H80+H81</f>
        <v>2661</v>
      </c>
      <c r="I79" s="73">
        <f t="shared" si="32"/>
        <v>2700.35</v>
      </c>
      <c r="J79" s="60">
        <f t="shared" si="27"/>
        <v>85.589540412044371</v>
      </c>
      <c r="K79" s="60">
        <f t="shared" si="31"/>
        <v>281.54747630615884</v>
      </c>
    </row>
    <row r="80" spans="2:11" x14ac:dyDescent="0.25">
      <c r="B80" s="178">
        <v>3132</v>
      </c>
      <c r="C80" s="179"/>
      <c r="D80" s="180"/>
      <c r="E80" s="53" t="s">
        <v>159</v>
      </c>
      <c r="F80" s="73">
        <v>864.32</v>
      </c>
      <c r="G80" s="73">
        <v>2886</v>
      </c>
      <c r="H80" s="60">
        <v>2398</v>
      </c>
      <c r="I80" s="60">
        <v>2433.4899999999998</v>
      </c>
      <c r="J80" s="60">
        <f t="shared" si="27"/>
        <v>84.320512820512818</v>
      </c>
      <c r="K80" s="60">
        <f t="shared" si="31"/>
        <v>281.54965753424653</v>
      </c>
    </row>
    <row r="81" spans="2:11" ht="25.5" x14ac:dyDescent="0.25">
      <c r="B81" s="178">
        <v>3133</v>
      </c>
      <c r="C81" s="179"/>
      <c r="D81" s="180"/>
      <c r="E81" s="58" t="s">
        <v>160</v>
      </c>
      <c r="F81" s="73">
        <v>94.79</v>
      </c>
      <c r="G81" s="73">
        <v>269</v>
      </c>
      <c r="H81" s="60">
        <v>263</v>
      </c>
      <c r="I81" s="60">
        <v>266.86</v>
      </c>
      <c r="J81" s="60">
        <f t="shared" si="27"/>
        <v>99.204460966542754</v>
      </c>
      <c r="K81" s="60">
        <f t="shared" si="31"/>
        <v>281.52758729823819</v>
      </c>
    </row>
    <row r="82" spans="2:11" ht="14.45" customHeight="1" x14ac:dyDescent="0.25">
      <c r="B82" s="178">
        <v>32</v>
      </c>
      <c r="C82" s="179"/>
      <c r="D82" s="180"/>
      <c r="E82" s="58" t="s">
        <v>13</v>
      </c>
      <c r="F82" s="73">
        <f>F83</f>
        <v>1919.53</v>
      </c>
      <c r="G82" s="73">
        <f>G83</f>
        <v>7343</v>
      </c>
      <c r="H82" s="73">
        <v>4534</v>
      </c>
      <c r="I82" s="73">
        <f>I83+I84</f>
        <v>6313.5199999999995</v>
      </c>
      <c r="J82" s="60">
        <f t="shared" si="27"/>
        <v>85.980117118343998</v>
      </c>
      <c r="K82" s="60">
        <f t="shared" si="31"/>
        <v>328.90968101566529</v>
      </c>
    </row>
    <row r="83" spans="2:11" x14ac:dyDescent="0.25">
      <c r="B83" s="178">
        <v>329</v>
      </c>
      <c r="C83" s="179"/>
      <c r="D83" s="180"/>
      <c r="E83" s="53" t="s">
        <v>180</v>
      </c>
      <c r="F83" s="73">
        <f>F85</f>
        <v>1919.53</v>
      </c>
      <c r="G83" s="73">
        <f>G85+G84</f>
        <v>7343</v>
      </c>
      <c r="H83" s="73">
        <f>H84</f>
        <v>4534</v>
      </c>
      <c r="I83" s="73">
        <f t="shared" ref="I83" si="33">I85</f>
        <v>5088.95</v>
      </c>
      <c r="J83" s="60">
        <f t="shared" si="27"/>
        <v>69.303418221435379</v>
      </c>
      <c r="K83" s="60">
        <f t="shared" si="31"/>
        <v>265.11437695685925</v>
      </c>
    </row>
    <row r="84" spans="2:11" x14ac:dyDescent="0.25">
      <c r="B84" s="111">
        <v>3295</v>
      </c>
      <c r="C84" s="112"/>
      <c r="D84" s="113"/>
      <c r="E84" s="53" t="s">
        <v>183</v>
      </c>
      <c r="F84" s="73"/>
      <c r="G84" s="73">
        <v>1219</v>
      </c>
      <c r="H84" s="73">
        <v>4534</v>
      </c>
      <c r="I84" s="73">
        <v>1224.57</v>
      </c>
      <c r="J84" s="60">
        <f t="shared" si="27"/>
        <v>100.45693191140279</v>
      </c>
      <c r="K84" s="60" t="e">
        <f t="shared" si="31"/>
        <v>#DIV/0!</v>
      </c>
    </row>
    <row r="85" spans="2:11" x14ac:dyDescent="0.25">
      <c r="B85" s="178">
        <v>3296</v>
      </c>
      <c r="C85" s="179"/>
      <c r="D85" s="180"/>
      <c r="E85" s="53" t="s">
        <v>215</v>
      </c>
      <c r="F85" s="73">
        <f>'Rashodi prema izvorima finan'!C74</f>
        <v>1919.53</v>
      </c>
      <c r="G85" s="73">
        <v>6124</v>
      </c>
      <c r="H85" s="60">
        <v>0</v>
      </c>
      <c r="I85" s="60">
        <v>5088.95</v>
      </c>
      <c r="J85" s="60">
        <f t="shared" si="27"/>
        <v>83.09846505551927</v>
      </c>
      <c r="K85" s="60">
        <f t="shared" si="31"/>
        <v>265.11437695685925</v>
      </c>
    </row>
    <row r="86" spans="2:11" x14ac:dyDescent="0.25">
      <c r="B86" s="178">
        <v>34</v>
      </c>
      <c r="C86" s="179"/>
      <c r="D86" s="180"/>
      <c r="E86" s="53" t="s">
        <v>184</v>
      </c>
      <c r="F86" s="73">
        <f>F87</f>
        <v>2232.04</v>
      </c>
      <c r="G86" s="73">
        <f>G87</f>
        <v>7605</v>
      </c>
      <c r="H86" s="73">
        <f t="shared" ref="H86:I86" si="34">H87</f>
        <v>6127</v>
      </c>
      <c r="I86" s="73">
        <f t="shared" si="34"/>
        <v>6310.72</v>
      </c>
      <c r="J86" s="60">
        <f t="shared" si="27"/>
        <v>82.981196581196585</v>
      </c>
      <c r="K86" s="60">
        <f t="shared" si="31"/>
        <v>282.73328434974286</v>
      </c>
    </row>
    <row r="87" spans="2:11" x14ac:dyDescent="0.25">
      <c r="B87" s="178">
        <v>343</v>
      </c>
      <c r="C87" s="179"/>
      <c r="D87" s="180"/>
      <c r="E87" s="53" t="s">
        <v>185</v>
      </c>
      <c r="F87" s="73">
        <f>F88</f>
        <v>2232.04</v>
      </c>
      <c r="G87" s="73">
        <f>G88</f>
        <v>7605</v>
      </c>
      <c r="H87" s="73">
        <f t="shared" ref="H87:I87" si="35">H88</f>
        <v>6127</v>
      </c>
      <c r="I87" s="73">
        <f t="shared" si="35"/>
        <v>6310.72</v>
      </c>
      <c r="J87" s="60">
        <f t="shared" si="27"/>
        <v>82.981196581196585</v>
      </c>
      <c r="K87" s="60">
        <f t="shared" si="31"/>
        <v>282.73328434974286</v>
      </c>
    </row>
    <row r="88" spans="2:11" x14ac:dyDescent="0.25">
      <c r="B88" s="178">
        <v>3433</v>
      </c>
      <c r="C88" s="179"/>
      <c r="D88" s="180"/>
      <c r="E88" s="58" t="s">
        <v>188</v>
      </c>
      <c r="F88" s="73">
        <v>2232.04</v>
      </c>
      <c r="G88" s="73">
        <v>7605</v>
      </c>
      <c r="H88" s="60">
        <v>6127</v>
      </c>
      <c r="I88" s="60">
        <v>6310.72</v>
      </c>
      <c r="J88" s="60">
        <f t="shared" si="27"/>
        <v>82.981196581196585</v>
      </c>
      <c r="K88" s="60">
        <f t="shared" si="31"/>
        <v>282.73328434974286</v>
      </c>
    </row>
    <row r="89" spans="2:11" x14ac:dyDescent="0.25">
      <c r="B89" s="178" t="s">
        <v>207</v>
      </c>
      <c r="C89" s="179"/>
      <c r="D89" s="180"/>
      <c r="E89" s="113" t="s">
        <v>203</v>
      </c>
      <c r="F89" s="73"/>
      <c r="G89" s="73"/>
      <c r="H89" s="60"/>
      <c r="I89" s="60"/>
      <c r="J89" s="60"/>
      <c r="K89" s="60"/>
    </row>
    <row r="90" spans="2:11" ht="25.5" x14ac:dyDescent="0.25">
      <c r="B90" s="178" t="s">
        <v>301</v>
      </c>
      <c r="C90" s="179"/>
      <c r="D90" s="180"/>
      <c r="E90" s="113" t="s">
        <v>302</v>
      </c>
      <c r="F90" s="73"/>
      <c r="G90" s="73"/>
      <c r="H90" s="60"/>
      <c r="I90" s="60"/>
      <c r="J90" s="60"/>
      <c r="K90" s="60"/>
    </row>
    <row r="91" spans="2:11" x14ac:dyDescent="0.25">
      <c r="B91" s="178">
        <v>11</v>
      </c>
      <c r="C91" s="179"/>
      <c r="D91" s="180"/>
      <c r="E91" s="53" t="s">
        <v>210</v>
      </c>
      <c r="F91" s="73"/>
      <c r="G91" s="73">
        <f>G92+G100</f>
        <v>40590</v>
      </c>
      <c r="H91" s="73">
        <f t="shared" ref="H91:I91" si="36">H92+H100</f>
        <v>0</v>
      </c>
      <c r="I91" s="73">
        <f t="shared" si="36"/>
        <v>27254.500000000004</v>
      </c>
      <c r="J91" s="60">
        <f t="shared" si="27"/>
        <v>67.145848731214599</v>
      </c>
      <c r="K91" s="60" t="e">
        <f t="shared" ref="K91:K162" si="37">I91/F91*100</f>
        <v>#DIV/0!</v>
      </c>
    </row>
    <row r="92" spans="2:11" x14ac:dyDescent="0.25">
      <c r="B92" s="178">
        <v>3</v>
      </c>
      <c r="C92" s="179"/>
      <c r="D92" s="180"/>
      <c r="E92" s="113" t="s">
        <v>4</v>
      </c>
      <c r="F92" s="73"/>
      <c r="G92" s="73">
        <f>G93</f>
        <v>35871</v>
      </c>
      <c r="H92" s="73">
        <f t="shared" ref="H92:I92" si="38">H93</f>
        <v>0</v>
      </c>
      <c r="I92" s="73">
        <f t="shared" si="38"/>
        <v>22535.840000000004</v>
      </c>
      <c r="J92" s="60">
        <f t="shared" si="27"/>
        <v>62.82467731593767</v>
      </c>
      <c r="K92" s="60" t="e">
        <f t="shared" si="37"/>
        <v>#DIV/0!</v>
      </c>
    </row>
    <row r="93" spans="2:11" x14ac:dyDescent="0.25">
      <c r="B93" s="178">
        <v>32</v>
      </c>
      <c r="C93" s="179"/>
      <c r="D93" s="180"/>
      <c r="E93" s="113" t="s">
        <v>13</v>
      </c>
      <c r="F93" s="73"/>
      <c r="G93" s="73">
        <f>G94+G96</f>
        <v>35871</v>
      </c>
      <c r="H93" s="73">
        <f t="shared" ref="H93:I93" si="39">H94+H96</f>
        <v>0</v>
      </c>
      <c r="I93" s="73">
        <f t="shared" si="39"/>
        <v>22535.840000000004</v>
      </c>
      <c r="J93" s="60">
        <f t="shared" si="27"/>
        <v>62.82467731593767</v>
      </c>
      <c r="K93" s="60" t="e">
        <f t="shared" si="37"/>
        <v>#DIV/0!</v>
      </c>
    </row>
    <row r="94" spans="2:11" x14ac:dyDescent="0.25">
      <c r="B94" s="178">
        <v>321</v>
      </c>
      <c r="C94" s="179"/>
      <c r="D94" s="180"/>
      <c r="E94" s="113" t="s">
        <v>258</v>
      </c>
      <c r="F94" s="73"/>
      <c r="G94" s="73">
        <f>G95</f>
        <v>8776</v>
      </c>
      <c r="H94" s="73">
        <f t="shared" ref="H94:I94" si="40">H95</f>
        <v>0</v>
      </c>
      <c r="I94" s="73">
        <f t="shared" si="40"/>
        <v>8690.1200000000008</v>
      </c>
      <c r="J94" s="60">
        <f t="shared" si="27"/>
        <v>99.021422060164085</v>
      </c>
      <c r="K94" s="60" t="e">
        <f t="shared" si="37"/>
        <v>#DIV/0!</v>
      </c>
    </row>
    <row r="95" spans="2:11" x14ac:dyDescent="0.25">
      <c r="B95" s="174">
        <v>3211</v>
      </c>
      <c r="C95" s="174"/>
      <c r="D95" s="174"/>
      <c r="E95" s="53" t="s">
        <v>37</v>
      </c>
      <c r="F95" s="73"/>
      <c r="G95" s="73">
        <v>8776</v>
      </c>
      <c r="H95" s="60"/>
      <c r="I95" s="60">
        <v>8690.1200000000008</v>
      </c>
      <c r="J95" s="60">
        <f t="shared" si="27"/>
        <v>99.021422060164085</v>
      </c>
      <c r="K95" s="60" t="e">
        <f t="shared" si="37"/>
        <v>#DIV/0!</v>
      </c>
    </row>
    <row r="96" spans="2:11" x14ac:dyDescent="0.25">
      <c r="B96" s="178">
        <v>323</v>
      </c>
      <c r="C96" s="179"/>
      <c r="D96" s="180"/>
      <c r="E96" s="53" t="s">
        <v>169</v>
      </c>
      <c r="F96" s="73"/>
      <c r="G96" s="73">
        <f>G97+G98+G99</f>
        <v>27095</v>
      </c>
      <c r="H96" s="73">
        <f t="shared" ref="H96:I96" si="41">H97+H98+H99</f>
        <v>0</v>
      </c>
      <c r="I96" s="73">
        <f t="shared" si="41"/>
        <v>13845.720000000001</v>
      </c>
      <c r="J96" s="60">
        <f t="shared" si="27"/>
        <v>51.10064587562281</v>
      </c>
      <c r="K96" s="60" t="e">
        <f t="shared" si="37"/>
        <v>#DIV/0!</v>
      </c>
    </row>
    <row r="97" spans="2:12" x14ac:dyDescent="0.25">
      <c r="B97" s="178">
        <v>3237</v>
      </c>
      <c r="C97" s="179"/>
      <c r="D97" s="180"/>
      <c r="E97" s="113" t="s">
        <v>176</v>
      </c>
      <c r="F97" s="73"/>
      <c r="G97" s="73">
        <v>18206</v>
      </c>
      <c r="H97" s="60"/>
      <c r="I97" s="60">
        <v>8206.7800000000007</v>
      </c>
      <c r="J97" s="60">
        <f t="shared" si="27"/>
        <v>45.077337141601674</v>
      </c>
      <c r="K97" s="60" t="e">
        <f t="shared" si="37"/>
        <v>#DIV/0!</v>
      </c>
    </row>
    <row r="98" spans="2:12" x14ac:dyDescent="0.25">
      <c r="B98" s="178">
        <v>3238</v>
      </c>
      <c r="C98" s="179"/>
      <c r="D98" s="180"/>
      <c r="E98" s="113" t="s">
        <v>177</v>
      </c>
      <c r="F98" s="73"/>
      <c r="G98" s="73">
        <v>4310</v>
      </c>
      <c r="H98" s="60"/>
      <c r="I98" s="60"/>
      <c r="J98" s="60">
        <f t="shared" si="27"/>
        <v>0</v>
      </c>
      <c r="K98" s="60" t="e">
        <f t="shared" si="37"/>
        <v>#DIV/0!</v>
      </c>
    </row>
    <row r="99" spans="2:12" x14ac:dyDescent="0.25">
      <c r="B99" s="178">
        <v>3239</v>
      </c>
      <c r="C99" s="179"/>
      <c r="D99" s="180"/>
      <c r="E99" s="113" t="s">
        <v>178</v>
      </c>
      <c r="F99" s="73"/>
      <c r="G99" s="73">
        <v>4579</v>
      </c>
      <c r="H99" s="60"/>
      <c r="I99" s="60">
        <v>5638.94</v>
      </c>
      <c r="J99" s="60">
        <f t="shared" si="27"/>
        <v>123.14784887530028</v>
      </c>
      <c r="K99" s="60" t="e">
        <f t="shared" si="37"/>
        <v>#DIV/0!</v>
      </c>
    </row>
    <row r="100" spans="2:12" x14ac:dyDescent="0.25">
      <c r="B100" s="174">
        <v>4</v>
      </c>
      <c r="C100" s="174"/>
      <c r="D100" s="174"/>
      <c r="E100" s="53" t="s">
        <v>6</v>
      </c>
      <c r="F100" s="73"/>
      <c r="G100" s="73">
        <f>G101</f>
        <v>4719</v>
      </c>
      <c r="H100" s="73">
        <f t="shared" ref="H100:I100" si="42">H101</f>
        <v>0</v>
      </c>
      <c r="I100" s="73">
        <f t="shared" si="42"/>
        <v>4718.66</v>
      </c>
      <c r="J100" s="60">
        <f t="shared" si="27"/>
        <v>99.992795083704166</v>
      </c>
      <c r="K100" s="60" t="e">
        <f t="shared" si="37"/>
        <v>#DIV/0!</v>
      </c>
    </row>
    <row r="101" spans="2:12" ht="25.5" x14ac:dyDescent="0.25">
      <c r="B101" s="178">
        <v>42</v>
      </c>
      <c r="C101" s="179"/>
      <c r="D101" s="180"/>
      <c r="E101" s="113" t="s">
        <v>193</v>
      </c>
      <c r="F101" s="73"/>
      <c r="G101" s="73">
        <f>G102</f>
        <v>4719</v>
      </c>
      <c r="H101" s="73">
        <f t="shared" ref="H101:I101" si="43">H102</f>
        <v>0</v>
      </c>
      <c r="I101" s="73">
        <f t="shared" si="43"/>
        <v>4718.66</v>
      </c>
      <c r="J101" s="60">
        <f t="shared" si="27"/>
        <v>99.992795083704166</v>
      </c>
      <c r="K101" s="60" t="e">
        <f t="shared" si="37"/>
        <v>#DIV/0!</v>
      </c>
    </row>
    <row r="102" spans="2:12" x14ac:dyDescent="0.25">
      <c r="B102" s="178">
        <v>422</v>
      </c>
      <c r="C102" s="179"/>
      <c r="D102" s="180"/>
      <c r="E102" s="113" t="s">
        <v>194</v>
      </c>
      <c r="F102" s="73"/>
      <c r="G102" s="73">
        <f>G103</f>
        <v>4719</v>
      </c>
      <c r="H102" s="73">
        <f t="shared" ref="H102:I102" si="44">H103</f>
        <v>0</v>
      </c>
      <c r="I102" s="73">
        <f t="shared" si="44"/>
        <v>4718.66</v>
      </c>
      <c r="J102" s="60">
        <f t="shared" si="27"/>
        <v>99.992795083704166</v>
      </c>
      <c r="K102" s="60" t="e">
        <f t="shared" si="37"/>
        <v>#DIV/0!</v>
      </c>
    </row>
    <row r="103" spans="2:12" x14ac:dyDescent="0.25">
      <c r="B103" s="174">
        <v>4221</v>
      </c>
      <c r="C103" s="174"/>
      <c r="D103" s="174"/>
      <c r="E103" s="53" t="s">
        <v>100</v>
      </c>
      <c r="F103" s="73"/>
      <c r="G103" s="73">
        <v>4719</v>
      </c>
      <c r="H103" s="60"/>
      <c r="I103" s="60">
        <v>4718.66</v>
      </c>
      <c r="J103" s="60">
        <f t="shared" si="27"/>
        <v>99.992795083704166</v>
      </c>
      <c r="K103" s="60" t="e">
        <f t="shared" si="37"/>
        <v>#DIV/0!</v>
      </c>
    </row>
    <row r="104" spans="2:12" ht="14.45" customHeight="1" x14ac:dyDescent="0.25">
      <c r="B104" s="174" t="s">
        <v>218</v>
      </c>
      <c r="C104" s="174"/>
      <c r="D104" s="174"/>
      <c r="E104" s="53" t="s">
        <v>203</v>
      </c>
      <c r="F104" s="73"/>
      <c r="G104" s="73"/>
      <c r="H104" s="60"/>
      <c r="I104" s="60"/>
      <c r="J104" s="60"/>
      <c r="K104" s="60"/>
    </row>
    <row r="105" spans="2:12" x14ac:dyDescent="0.25">
      <c r="B105" s="178" t="s">
        <v>217</v>
      </c>
      <c r="C105" s="179"/>
      <c r="D105" s="180"/>
      <c r="E105" s="53" t="s">
        <v>220</v>
      </c>
      <c r="F105" s="73"/>
      <c r="G105" s="73"/>
      <c r="H105" s="60"/>
      <c r="I105" s="60"/>
      <c r="J105" s="60"/>
      <c r="K105" s="60"/>
    </row>
    <row r="106" spans="2:12" x14ac:dyDescent="0.25">
      <c r="B106" s="178">
        <v>31</v>
      </c>
      <c r="C106" s="179"/>
      <c r="D106" s="180"/>
      <c r="E106" s="53" t="s">
        <v>219</v>
      </c>
      <c r="F106" s="73">
        <f>F107+F152</f>
        <v>188745.74000000002</v>
      </c>
      <c r="G106" s="73">
        <f t="shared" ref="G106:I106" si="45">G107+G152</f>
        <v>172686</v>
      </c>
      <c r="H106" s="73">
        <f t="shared" si="45"/>
        <v>266000</v>
      </c>
      <c r="I106" s="73">
        <f t="shared" si="45"/>
        <v>159864.03</v>
      </c>
      <c r="J106" s="60">
        <f t="shared" si="27"/>
        <v>92.57498002154199</v>
      </c>
      <c r="K106" s="60">
        <f t="shared" si="37"/>
        <v>84.698086430983807</v>
      </c>
    </row>
    <row r="107" spans="2:12" x14ac:dyDescent="0.25">
      <c r="B107" s="178">
        <v>3</v>
      </c>
      <c r="C107" s="179"/>
      <c r="D107" s="180"/>
      <c r="E107" s="58" t="s">
        <v>4</v>
      </c>
      <c r="F107" s="73">
        <f>F108+F115+F142+F146+F149</f>
        <v>179381.74000000002</v>
      </c>
      <c r="G107" s="73">
        <f>G108+G115+G142+G146</f>
        <v>160617</v>
      </c>
      <c r="H107" s="73">
        <f t="shared" ref="H107:I107" si="46">H108+H115+H142+H146</f>
        <v>258037</v>
      </c>
      <c r="I107" s="73">
        <f t="shared" si="46"/>
        <v>147795.79</v>
      </c>
      <c r="J107" s="60">
        <f t="shared" si="27"/>
        <v>92.017526164727272</v>
      </c>
      <c r="K107" s="60">
        <f t="shared" si="37"/>
        <v>82.391769641659181</v>
      </c>
    </row>
    <row r="108" spans="2:12" x14ac:dyDescent="0.25">
      <c r="B108" s="178">
        <v>31</v>
      </c>
      <c r="C108" s="179"/>
      <c r="D108" s="180"/>
      <c r="E108" s="58" t="s">
        <v>5</v>
      </c>
      <c r="F108" s="73">
        <f>F109+F111+F113</f>
        <v>48068.88</v>
      </c>
      <c r="G108" s="73">
        <f>G109+G111+G113</f>
        <v>30049</v>
      </c>
      <c r="H108" s="73">
        <f t="shared" ref="H108:I108" si="47">H109+H111+H113</f>
        <v>69812</v>
      </c>
      <c r="I108" s="73">
        <f t="shared" si="47"/>
        <v>32269.480000000003</v>
      </c>
      <c r="J108" s="60">
        <f t="shared" si="27"/>
        <v>107.3895304336251</v>
      </c>
      <c r="K108" s="60">
        <f t="shared" si="37"/>
        <v>67.131749273126402</v>
      </c>
    </row>
    <row r="109" spans="2:12" x14ac:dyDescent="0.25">
      <c r="B109" s="178">
        <v>311</v>
      </c>
      <c r="C109" s="179"/>
      <c r="D109" s="180"/>
      <c r="E109" s="58" t="s">
        <v>34</v>
      </c>
      <c r="F109" s="73">
        <f>F110</f>
        <v>37061.910000000003</v>
      </c>
      <c r="G109" s="73">
        <f>G110</f>
        <v>22000</v>
      </c>
      <c r="H109" s="73">
        <f t="shared" ref="H109:I109" si="48">H110</f>
        <v>53089</v>
      </c>
      <c r="I109" s="73">
        <f t="shared" si="48"/>
        <v>20529.150000000001</v>
      </c>
      <c r="J109" s="60">
        <f t="shared" si="27"/>
        <v>93.314318181818194</v>
      </c>
      <c r="K109" s="60">
        <f t="shared" si="37"/>
        <v>55.391505726499254</v>
      </c>
    </row>
    <row r="110" spans="2:12" x14ac:dyDescent="0.25">
      <c r="B110" s="174">
        <v>3111</v>
      </c>
      <c r="C110" s="174"/>
      <c r="D110" s="174"/>
      <c r="E110" s="53" t="s">
        <v>35</v>
      </c>
      <c r="F110" s="73">
        <f>'Rashodi prema izvorima finan'!C97</f>
        <v>37061.910000000003</v>
      </c>
      <c r="G110" s="73">
        <f>'Rashodi prema izvorima finan'!D97</f>
        <v>22000</v>
      </c>
      <c r="H110" s="73">
        <f>'Rashodi prema izvorima finan'!E97</f>
        <v>53089</v>
      </c>
      <c r="I110" s="73">
        <f>'Rashodi prema izvorima finan'!F97</f>
        <v>20529.150000000001</v>
      </c>
      <c r="J110" s="60">
        <f t="shared" si="27"/>
        <v>93.314318181818194</v>
      </c>
      <c r="K110" s="60">
        <f t="shared" si="37"/>
        <v>55.391505726499254</v>
      </c>
      <c r="L110" s="123"/>
    </row>
    <row r="111" spans="2:12" x14ac:dyDescent="0.25">
      <c r="B111" s="175">
        <v>312</v>
      </c>
      <c r="C111" s="176"/>
      <c r="D111" s="177"/>
      <c r="E111" s="53" t="s">
        <v>157</v>
      </c>
      <c r="F111" s="73">
        <f>F112</f>
        <v>4778.9799999999996</v>
      </c>
      <c r="G111" s="73">
        <f>G112</f>
        <v>4419</v>
      </c>
      <c r="H111" s="73">
        <f t="shared" ref="H111:I111" si="49">H112</f>
        <v>7963</v>
      </c>
      <c r="I111" s="73">
        <f t="shared" si="49"/>
        <v>8459.82</v>
      </c>
      <c r="J111" s="60">
        <f t="shared" si="27"/>
        <v>191.44195519348267</v>
      </c>
      <c r="K111" s="60">
        <f t="shared" si="37"/>
        <v>177.02145646142066</v>
      </c>
      <c r="L111" s="123"/>
    </row>
    <row r="112" spans="2:12" x14ac:dyDescent="0.25">
      <c r="B112" s="175">
        <v>3121</v>
      </c>
      <c r="C112" s="176"/>
      <c r="D112" s="177"/>
      <c r="E112" s="53" t="s">
        <v>157</v>
      </c>
      <c r="F112" s="73">
        <f>'Rashodi prema izvorima finan'!C99</f>
        <v>4778.9799999999996</v>
      </c>
      <c r="G112" s="73">
        <f>'Rashodi prema izvorima finan'!D99</f>
        <v>4419</v>
      </c>
      <c r="H112" s="73">
        <f>'Rashodi prema izvorima finan'!E99</f>
        <v>7963</v>
      </c>
      <c r="I112" s="73">
        <f>'Rashodi prema izvorima finan'!F99</f>
        <v>8459.82</v>
      </c>
      <c r="J112" s="60">
        <f t="shared" si="27"/>
        <v>191.44195519348267</v>
      </c>
      <c r="K112" s="60">
        <f t="shared" si="37"/>
        <v>177.02145646142066</v>
      </c>
      <c r="L112" s="123"/>
    </row>
    <row r="113" spans="2:13" x14ac:dyDescent="0.25">
      <c r="B113" s="174">
        <v>313</v>
      </c>
      <c r="C113" s="174"/>
      <c r="D113" s="174"/>
      <c r="E113" s="53" t="s">
        <v>158</v>
      </c>
      <c r="F113" s="73">
        <f>F114</f>
        <v>6227.99</v>
      </c>
      <c r="G113" s="73">
        <f>G114</f>
        <v>3630</v>
      </c>
      <c r="H113" s="73">
        <f t="shared" ref="H113:I113" si="50">H114</f>
        <v>8760</v>
      </c>
      <c r="I113" s="73">
        <f t="shared" si="50"/>
        <v>3280.51</v>
      </c>
      <c r="J113" s="60">
        <f t="shared" si="27"/>
        <v>90.372176308539949</v>
      </c>
      <c r="K113" s="60">
        <f t="shared" si="37"/>
        <v>52.673655545368582</v>
      </c>
      <c r="L113" s="123"/>
    </row>
    <row r="114" spans="2:13" x14ac:dyDescent="0.25">
      <c r="B114" s="178">
        <v>3132</v>
      </c>
      <c r="C114" s="179"/>
      <c r="D114" s="180"/>
      <c r="E114" s="53" t="s">
        <v>159</v>
      </c>
      <c r="F114" s="73">
        <f>'Rashodi prema izvorima finan'!C101</f>
        <v>6227.99</v>
      </c>
      <c r="G114" s="73">
        <f>'Rashodi prema izvorima finan'!D101</f>
        <v>3630</v>
      </c>
      <c r="H114" s="73">
        <f>'Rashodi prema izvorima finan'!E101</f>
        <v>8760</v>
      </c>
      <c r="I114" s="73">
        <f>'Rashodi prema izvorima finan'!F101</f>
        <v>3280.51</v>
      </c>
      <c r="J114" s="60">
        <f t="shared" si="27"/>
        <v>90.372176308539949</v>
      </c>
      <c r="K114" s="60">
        <f t="shared" si="37"/>
        <v>52.673655545368582</v>
      </c>
      <c r="L114" s="123"/>
    </row>
    <row r="115" spans="2:13" x14ac:dyDescent="0.25">
      <c r="B115" s="178">
        <v>32</v>
      </c>
      <c r="C115" s="179"/>
      <c r="D115" s="180"/>
      <c r="E115" s="58" t="s">
        <v>13</v>
      </c>
      <c r="F115" s="73">
        <f>F116+F121+F128+F135+F137</f>
        <v>120719.62000000001</v>
      </c>
      <c r="G115" s="73">
        <f>G116+G121+G128+G135+G137</f>
        <v>122664</v>
      </c>
      <c r="H115" s="73">
        <f t="shared" ref="H115:I115" si="51">H116+H121+H128+H135+H137</f>
        <v>180245</v>
      </c>
      <c r="I115" s="73">
        <f t="shared" si="51"/>
        <v>108267.47</v>
      </c>
      <c r="J115" s="60">
        <f t="shared" si="27"/>
        <v>88.26344322702667</v>
      </c>
      <c r="K115" s="60">
        <f t="shared" si="37"/>
        <v>89.685065277707139</v>
      </c>
    </row>
    <row r="116" spans="2:13" x14ac:dyDescent="0.25">
      <c r="B116" s="178">
        <v>321</v>
      </c>
      <c r="C116" s="179"/>
      <c r="D116" s="180"/>
      <c r="E116" s="58" t="s">
        <v>258</v>
      </c>
      <c r="F116" s="73">
        <f>SUM(F117:F120)</f>
        <v>14198.29</v>
      </c>
      <c r="G116" s="73">
        <f>SUM(G117:G120)</f>
        <v>17431</v>
      </c>
      <c r="H116" s="73">
        <f t="shared" ref="H116:I116" si="52">SUM(H117:H120)</f>
        <v>11148</v>
      </c>
      <c r="I116" s="73">
        <f t="shared" si="52"/>
        <v>16311.679999999998</v>
      </c>
      <c r="J116" s="60">
        <f t="shared" si="27"/>
        <v>93.578566921002803</v>
      </c>
      <c r="K116" s="60">
        <f t="shared" si="37"/>
        <v>114.88482063685133</v>
      </c>
    </row>
    <row r="117" spans="2:13" x14ac:dyDescent="0.25">
      <c r="B117" s="174">
        <v>3211</v>
      </c>
      <c r="C117" s="174"/>
      <c r="D117" s="174"/>
      <c r="E117" s="53" t="s">
        <v>37</v>
      </c>
      <c r="F117" s="73">
        <f>'Rashodi prema izvorima finan'!C104</f>
        <v>12767.86</v>
      </c>
      <c r="G117" s="73">
        <f>'Rashodi prema izvorima finan'!D104</f>
        <v>14141</v>
      </c>
      <c r="H117" s="73">
        <f>'Rashodi prema izvorima finan'!E104</f>
        <v>9954</v>
      </c>
      <c r="I117" s="73">
        <f>'Rashodi prema izvorima finan'!F104</f>
        <v>13359.06</v>
      </c>
      <c r="J117" s="60">
        <f t="shared" si="27"/>
        <v>94.470405204723846</v>
      </c>
      <c r="K117" s="60">
        <f t="shared" si="37"/>
        <v>104.63037658620942</v>
      </c>
      <c r="M117" s="125"/>
    </row>
    <row r="118" spans="2:13" ht="25.5" x14ac:dyDescent="0.25">
      <c r="B118" s="178">
        <v>3212</v>
      </c>
      <c r="C118" s="179"/>
      <c r="D118" s="180"/>
      <c r="E118" s="53" t="s">
        <v>221</v>
      </c>
      <c r="F118" s="73">
        <f>'Rashodi prema izvorima finan'!C105</f>
        <v>186.61</v>
      </c>
      <c r="G118" s="73">
        <f>'Rashodi prema izvorima finan'!D105</f>
        <v>35</v>
      </c>
      <c r="H118" s="73">
        <f>'Rashodi prema izvorima finan'!E105</f>
        <v>0</v>
      </c>
      <c r="I118" s="73">
        <f>'Rashodi prema izvorima finan'!F105</f>
        <v>31.72</v>
      </c>
      <c r="J118" s="60">
        <f t="shared" si="27"/>
        <v>90.628571428571419</v>
      </c>
      <c r="K118" s="60">
        <f t="shared" si="37"/>
        <v>16.998017255238196</v>
      </c>
      <c r="L118" s="123"/>
    </row>
    <row r="119" spans="2:13" x14ac:dyDescent="0.25">
      <c r="B119" s="174">
        <v>3213</v>
      </c>
      <c r="C119" s="174"/>
      <c r="D119" s="174"/>
      <c r="E119" s="53" t="s">
        <v>162</v>
      </c>
      <c r="F119" s="73">
        <f>'Rashodi prema izvorima finan'!C106</f>
        <v>1028.81</v>
      </c>
      <c r="G119" s="73">
        <f>'Rashodi prema izvorima finan'!D106</f>
        <v>3005</v>
      </c>
      <c r="H119" s="73">
        <f>'Rashodi prema izvorima finan'!E106</f>
        <v>796</v>
      </c>
      <c r="I119" s="73">
        <f>'Rashodi prema izvorima finan'!F106</f>
        <v>2584.8200000000002</v>
      </c>
      <c r="J119" s="60">
        <f t="shared" si="27"/>
        <v>86.01730449251248</v>
      </c>
      <c r="K119" s="60">
        <f t="shared" si="37"/>
        <v>251.24366987101604</v>
      </c>
      <c r="M119" s="125"/>
    </row>
    <row r="120" spans="2:13" x14ac:dyDescent="0.25">
      <c r="B120" s="178">
        <v>3214</v>
      </c>
      <c r="C120" s="179"/>
      <c r="D120" s="180"/>
      <c r="E120" s="53" t="s">
        <v>163</v>
      </c>
      <c r="F120" s="73">
        <f>'Rashodi prema izvorima finan'!C107</f>
        <v>215.01</v>
      </c>
      <c r="G120" s="73">
        <f>'Rashodi prema izvorima finan'!D107</f>
        <v>250</v>
      </c>
      <c r="H120" s="73">
        <f>'Rashodi prema izvorima finan'!E107</f>
        <v>398</v>
      </c>
      <c r="I120" s="73">
        <f>'Rashodi prema izvorima finan'!F107</f>
        <v>336.08</v>
      </c>
      <c r="J120" s="60">
        <f t="shared" si="27"/>
        <v>134.43199999999999</v>
      </c>
      <c r="K120" s="60">
        <f t="shared" si="37"/>
        <v>156.30900888330774</v>
      </c>
      <c r="M120" s="125"/>
    </row>
    <row r="121" spans="2:13" x14ac:dyDescent="0.25">
      <c r="B121" s="178">
        <v>322</v>
      </c>
      <c r="C121" s="179"/>
      <c r="D121" s="180"/>
      <c r="E121" s="53" t="s">
        <v>164</v>
      </c>
      <c r="F121" s="73">
        <f>SUM(F122:F127)</f>
        <v>5994.0999999999995</v>
      </c>
      <c r="G121" s="73">
        <f>SUM(G122:G127)</f>
        <v>4205</v>
      </c>
      <c r="H121" s="73">
        <f t="shared" ref="H121:I121" si="53">SUM(H122:H127)</f>
        <v>13272</v>
      </c>
      <c r="I121" s="73">
        <f t="shared" si="53"/>
        <v>3482.2300000000005</v>
      </c>
      <c r="J121" s="60">
        <f t="shared" si="27"/>
        <v>82.811652794292527</v>
      </c>
      <c r="K121" s="60">
        <f t="shared" si="37"/>
        <v>58.094292721175833</v>
      </c>
    </row>
    <row r="122" spans="2:13" x14ac:dyDescent="0.25">
      <c r="B122" s="178">
        <v>3221</v>
      </c>
      <c r="C122" s="179"/>
      <c r="D122" s="180"/>
      <c r="E122" s="58" t="s">
        <v>165</v>
      </c>
      <c r="F122" s="73">
        <f>'Rashodi prema izvorima finan'!C109</f>
        <v>484.56</v>
      </c>
      <c r="G122" s="73">
        <f>'Rashodi prema izvorima finan'!D109</f>
        <v>500</v>
      </c>
      <c r="H122" s="73">
        <f>'Rashodi prema izvorima finan'!E109</f>
        <v>0</v>
      </c>
      <c r="I122" s="73">
        <f>'Rashodi prema izvorima finan'!F109</f>
        <v>26.05</v>
      </c>
      <c r="J122" s="60">
        <f t="shared" si="27"/>
        <v>5.21</v>
      </c>
      <c r="K122" s="60">
        <f t="shared" si="37"/>
        <v>5.376011226679875</v>
      </c>
      <c r="L122" s="123"/>
    </row>
    <row r="123" spans="2:13" x14ac:dyDescent="0.25">
      <c r="B123" s="178">
        <v>3222</v>
      </c>
      <c r="C123" s="179"/>
      <c r="D123" s="180"/>
      <c r="E123" s="58" t="s">
        <v>270</v>
      </c>
      <c r="F123" s="73">
        <f>'Rashodi prema izvorima finan'!C110</f>
        <v>1112.3599999999999</v>
      </c>
      <c r="G123" s="73">
        <f>'Rashodi prema izvorima finan'!D110</f>
        <v>500</v>
      </c>
      <c r="H123" s="73">
        <f>'Rashodi prema izvorima finan'!E110</f>
        <v>7963</v>
      </c>
      <c r="I123" s="73">
        <f>'Rashodi prema izvorima finan'!F110</f>
        <v>417.3</v>
      </c>
      <c r="J123" s="60">
        <f t="shared" si="27"/>
        <v>83.460000000000008</v>
      </c>
      <c r="K123" s="60">
        <f t="shared" si="37"/>
        <v>37.514833327340078</v>
      </c>
      <c r="M123" s="125"/>
    </row>
    <row r="124" spans="2:13" x14ac:dyDescent="0.25">
      <c r="B124" s="178">
        <v>3223</v>
      </c>
      <c r="C124" s="179"/>
      <c r="D124" s="180"/>
      <c r="E124" s="58" t="s">
        <v>166</v>
      </c>
      <c r="F124" s="73">
        <f>'Rashodi prema izvorima finan'!C111</f>
        <v>1323.72</v>
      </c>
      <c r="G124" s="73">
        <f>'Rashodi prema izvorima finan'!D111</f>
        <v>530</v>
      </c>
      <c r="H124" s="73">
        <f>'Rashodi prema izvorima finan'!E111</f>
        <v>1327</v>
      </c>
      <c r="I124" s="73">
        <f>'Rashodi prema izvorima finan'!F111</f>
        <v>530.28</v>
      </c>
      <c r="J124" s="60">
        <f t="shared" si="27"/>
        <v>100.05283018867924</v>
      </c>
      <c r="K124" s="60">
        <f t="shared" si="37"/>
        <v>40.059831384280656</v>
      </c>
      <c r="L124" s="123"/>
    </row>
    <row r="125" spans="2:13" ht="25.5" x14ac:dyDescent="0.25">
      <c r="B125" s="174">
        <v>3224</v>
      </c>
      <c r="C125" s="174"/>
      <c r="D125" s="174"/>
      <c r="E125" s="53" t="s">
        <v>167</v>
      </c>
      <c r="F125" s="73">
        <f>'Rashodi prema izvorima finan'!C112</f>
        <v>1690.14</v>
      </c>
      <c r="G125" s="73">
        <f>'Rashodi prema izvorima finan'!D112</f>
        <v>400</v>
      </c>
      <c r="H125" s="73">
        <f>'Rashodi prema izvorima finan'!E112</f>
        <v>1991</v>
      </c>
      <c r="I125" s="73">
        <f>'Rashodi prema izvorima finan'!F112</f>
        <v>266.79000000000002</v>
      </c>
      <c r="J125" s="60">
        <f t="shared" si="27"/>
        <v>66.697500000000005</v>
      </c>
      <c r="K125" s="60">
        <f t="shared" si="37"/>
        <v>15.785082892541446</v>
      </c>
      <c r="L125" s="123"/>
    </row>
    <row r="126" spans="2:13" x14ac:dyDescent="0.25">
      <c r="B126" s="174">
        <v>3225</v>
      </c>
      <c r="C126" s="174"/>
      <c r="D126" s="174"/>
      <c r="E126" s="53" t="s">
        <v>211</v>
      </c>
      <c r="F126" s="73">
        <f>'Rashodi prema izvorima finan'!C113</f>
        <v>1234.1099999999999</v>
      </c>
      <c r="G126" s="73">
        <f>'Rashodi prema izvorima finan'!D113</f>
        <v>1600</v>
      </c>
      <c r="H126" s="73">
        <f>'Rashodi prema izvorima finan'!E113</f>
        <v>1327</v>
      </c>
      <c r="I126" s="73">
        <f>'Rashodi prema izvorima finan'!F113</f>
        <v>1566.26</v>
      </c>
      <c r="J126" s="60">
        <f t="shared" si="27"/>
        <v>97.891249999999999</v>
      </c>
      <c r="K126" s="60">
        <f t="shared" si="37"/>
        <v>126.91413245172636</v>
      </c>
      <c r="L126" s="123"/>
    </row>
    <row r="127" spans="2:13" x14ac:dyDescent="0.25">
      <c r="B127" s="174">
        <v>3226</v>
      </c>
      <c r="C127" s="174"/>
      <c r="D127" s="174"/>
      <c r="E127" s="53" t="s">
        <v>260</v>
      </c>
      <c r="F127" s="73">
        <f>'Rashodi prema izvorima finan'!C114</f>
        <v>149.21</v>
      </c>
      <c r="G127" s="73">
        <f>'Rashodi prema izvorima finan'!D114</f>
        <v>675</v>
      </c>
      <c r="H127" s="73">
        <f>'Rashodi prema izvorima finan'!E114</f>
        <v>664</v>
      </c>
      <c r="I127" s="73">
        <f>'Rashodi prema izvorima finan'!F114</f>
        <v>675.55</v>
      </c>
      <c r="J127" s="60">
        <f t="shared" si="27"/>
        <v>100.08148148148149</v>
      </c>
      <c r="K127" s="60">
        <f t="shared" si="37"/>
        <v>452.75115608873398</v>
      </c>
      <c r="L127" s="123"/>
    </row>
    <row r="128" spans="2:13" x14ac:dyDescent="0.25">
      <c r="B128" s="178">
        <v>323</v>
      </c>
      <c r="C128" s="179"/>
      <c r="D128" s="180"/>
      <c r="E128" s="53" t="s">
        <v>169</v>
      </c>
      <c r="F128" s="73">
        <f>SUM(F129:F134)</f>
        <v>87747.97</v>
      </c>
      <c r="G128" s="73">
        <f>SUM(G129:G134)</f>
        <v>78946</v>
      </c>
      <c r="H128" s="73">
        <f t="shared" ref="H128:I128" si="54">SUM(H129:H134)</f>
        <v>139435</v>
      </c>
      <c r="I128" s="73">
        <f t="shared" si="54"/>
        <v>70280.81</v>
      </c>
      <c r="J128" s="60">
        <f t="shared" si="27"/>
        <v>89.023902414308509</v>
      </c>
      <c r="K128" s="60">
        <f t="shared" si="37"/>
        <v>80.093944053634516</v>
      </c>
    </row>
    <row r="129" spans="2:13" x14ac:dyDescent="0.25">
      <c r="B129" s="178">
        <v>3231</v>
      </c>
      <c r="C129" s="179"/>
      <c r="D129" s="180"/>
      <c r="E129" s="58" t="s">
        <v>170</v>
      </c>
      <c r="F129" s="73">
        <f>'Rashodi prema izvorima finan'!C116</f>
        <v>1418.11</v>
      </c>
      <c r="G129" s="73">
        <f>'Rashodi prema izvorima finan'!D116</f>
        <v>5000</v>
      </c>
      <c r="H129" s="73">
        <f>'Rashodi prema izvorima finan'!E116</f>
        <v>1593</v>
      </c>
      <c r="I129" s="73">
        <f>'Rashodi prema izvorima finan'!F116</f>
        <v>5010.5600000000004</v>
      </c>
      <c r="J129" s="60">
        <f t="shared" si="27"/>
        <v>100.21120000000001</v>
      </c>
      <c r="K129" s="60">
        <f t="shared" si="37"/>
        <v>353.32661077067371</v>
      </c>
      <c r="L129" s="123"/>
    </row>
    <row r="130" spans="2:13" x14ac:dyDescent="0.25">
      <c r="B130" s="178">
        <v>3232</v>
      </c>
      <c r="C130" s="179"/>
      <c r="D130" s="180"/>
      <c r="E130" s="58" t="s">
        <v>171</v>
      </c>
      <c r="F130" s="73">
        <f>'Rashodi prema izvorima finan'!C117</f>
        <v>842.83</v>
      </c>
      <c r="G130" s="73">
        <f>'Rashodi prema izvorima finan'!D117</f>
        <v>2000</v>
      </c>
      <c r="H130" s="73">
        <f>'Rashodi prema izvorima finan'!E117</f>
        <v>26545</v>
      </c>
      <c r="I130" s="73">
        <f>'Rashodi prema izvorima finan'!F117</f>
        <v>1990.44</v>
      </c>
      <c r="J130" s="60">
        <f t="shared" si="27"/>
        <v>99.522000000000006</v>
      </c>
      <c r="K130" s="60">
        <f t="shared" si="37"/>
        <v>236.16150350604511</v>
      </c>
      <c r="L130" s="123"/>
    </row>
    <row r="131" spans="2:13" x14ac:dyDescent="0.25">
      <c r="B131" s="178">
        <v>3233</v>
      </c>
      <c r="C131" s="179"/>
      <c r="D131" s="180"/>
      <c r="E131" s="58" t="s">
        <v>172</v>
      </c>
      <c r="F131" s="73">
        <f>'Rashodi prema izvorima finan'!C118</f>
        <v>2990.99</v>
      </c>
      <c r="G131" s="73">
        <f>'Rashodi prema izvorima finan'!D118</f>
        <v>1038</v>
      </c>
      <c r="H131" s="73">
        <f>'Rashodi prema izvorima finan'!E118</f>
        <v>3318</v>
      </c>
      <c r="I131" s="73">
        <f>'Rashodi prema izvorima finan'!F118</f>
        <v>1038</v>
      </c>
      <c r="J131" s="60">
        <f t="shared" si="27"/>
        <v>100</v>
      </c>
      <c r="K131" s="60">
        <f t="shared" si="37"/>
        <v>34.704228365858796</v>
      </c>
      <c r="L131" s="124"/>
    </row>
    <row r="132" spans="2:13" x14ac:dyDescent="0.25">
      <c r="B132" s="174">
        <v>3235</v>
      </c>
      <c r="C132" s="174"/>
      <c r="D132" s="174"/>
      <c r="E132" s="53" t="s">
        <v>174</v>
      </c>
      <c r="F132" s="73">
        <f>'Rashodi prema izvorima finan'!C119</f>
        <v>791.88</v>
      </c>
      <c r="G132" s="73">
        <f>'Rashodi prema izvorima finan'!D119</f>
        <v>0</v>
      </c>
      <c r="H132" s="73">
        <f>'Rashodi prema izvorima finan'!E119</f>
        <v>801</v>
      </c>
      <c r="I132" s="73">
        <f>'Rashodi prema izvorima finan'!F119</f>
        <v>0</v>
      </c>
      <c r="J132" s="60" t="e">
        <f t="shared" si="27"/>
        <v>#DIV/0!</v>
      </c>
      <c r="K132" s="60">
        <f t="shared" si="37"/>
        <v>0</v>
      </c>
      <c r="L132" s="124"/>
    </row>
    <row r="133" spans="2:13" x14ac:dyDescent="0.25">
      <c r="B133" s="178">
        <v>3237</v>
      </c>
      <c r="C133" s="179"/>
      <c r="D133" s="180"/>
      <c r="E133" s="58" t="s">
        <v>176</v>
      </c>
      <c r="F133" s="73">
        <f>'Rashodi prema izvorima finan'!C120</f>
        <v>62792.5</v>
      </c>
      <c r="G133" s="73">
        <f>'Rashodi prema izvorima finan'!D120</f>
        <v>50000</v>
      </c>
      <c r="H133" s="73">
        <f>'Rashodi prema izvorima finan'!E120</f>
        <v>86270</v>
      </c>
      <c r="I133" s="73">
        <f>'Rashodi prema izvorima finan'!F120</f>
        <v>44502.3</v>
      </c>
      <c r="J133" s="60">
        <f t="shared" si="27"/>
        <v>89.004599999999996</v>
      </c>
      <c r="K133" s="60">
        <f t="shared" si="37"/>
        <v>70.871999044471877</v>
      </c>
      <c r="L133" s="123"/>
    </row>
    <row r="134" spans="2:13" x14ac:dyDescent="0.25">
      <c r="B134" s="178">
        <v>3239</v>
      </c>
      <c r="C134" s="179"/>
      <c r="D134" s="180"/>
      <c r="E134" s="58" t="s">
        <v>178</v>
      </c>
      <c r="F134" s="73">
        <f>'Rashodi prema izvorima finan'!C121</f>
        <v>18911.66</v>
      </c>
      <c r="G134" s="73">
        <f>'Rashodi prema izvorima finan'!D121</f>
        <v>20908</v>
      </c>
      <c r="H134" s="73">
        <f>'Rashodi prema izvorima finan'!E121</f>
        <v>20908</v>
      </c>
      <c r="I134" s="73">
        <f>'Rashodi prema izvorima finan'!F121</f>
        <v>17739.509999999998</v>
      </c>
      <c r="J134" s="60">
        <f t="shared" si="27"/>
        <v>84.845561507556909</v>
      </c>
      <c r="K134" s="60">
        <f t="shared" si="37"/>
        <v>93.801971905163256</v>
      </c>
      <c r="L134" s="124"/>
      <c r="M134" s="125"/>
    </row>
    <row r="135" spans="2:13" ht="25.5" x14ac:dyDescent="0.25">
      <c r="B135" s="174">
        <v>324</v>
      </c>
      <c r="C135" s="174"/>
      <c r="D135" s="174"/>
      <c r="E135" s="53" t="s">
        <v>212</v>
      </c>
      <c r="F135" s="73">
        <f>F136</f>
        <v>937.71</v>
      </c>
      <c r="G135" s="73">
        <f>G136</f>
        <v>6000</v>
      </c>
      <c r="H135" s="73">
        <f t="shared" ref="H135:I135" si="55">H136</f>
        <v>1327</v>
      </c>
      <c r="I135" s="73">
        <f t="shared" si="55"/>
        <v>2741.02</v>
      </c>
      <c r="J135" s="60">
        <f t="shared" si="27"/>
        <v>45.683666666666667</v>
      </c>
      <c r="K135" s="60">
        <f t="shared" si="37"/>
        <v>292.30998922907935</v>
      </c>
    </row>
    <row r="136" spans="2:13" ht="25.5" x14ac:dyDescent="0.25">
      <c r="B136" s="174">
        <v>3241</v>
      </c>
      <c r="C136" s="174"/>
      <c r="D136" s="174"/>
      <c r="E136" s="53" t="s">
        <v>212</v>
      </c>
      <c r="F136" s="73">
        <f>'Rashodi prema izvorima finan'!C123</f>
        <v>937.71</v>
      </c>
      <c r="G136" s="73">
        <f>'Rashodi prema izvorima finan'!D123</f>
        <v>6000</v>
      </c>
      <c r="H136" s="73">
        <f>'Rashodi prema izvorima finan'!E123</f>
        <v>1327</v>
      </c>
      <c r="I136" s="73">
        <f>'Rashodi prema izvorima finan'!F123</f>
        <v>2741.02</v>
      </c>
      <c r="J136" s="60">
        <f t="shared" si="27"/>
        <v>45.683666666666667</v>
      </c>
      <c r="K136" s="60">
        <f t="shared" si="37"/>
        <v>292.30998922907935</v>
      </c>
      <c r="M136" s="125"/>
    </row>
    <row r="137" spans="2:13" x14ac:dyDescent="0.25">
      <c r="B137" s="178">
        <v>329</v>
      </c>
      <c r="C137" s="179"/>
      <c r="D137" s="180"/>
      <c r="E137" s="53" t="s">
        <v>180</v>
      </c>
      <c r="F137" s="73">
        <f>SUM(F138:F141)</f>
        <v>11841.55</v>
      </c>
      <c r="G137" s="73">
        <f>SUM(G138:G141)</f>
        <v>16082</v>
      </c>
      <c r="H137" s="73">
        <f t="shared" ref="H137:I137" si="56">SUM(H138:H141)</f>
        <v>15063</v>
      </c>
      <c r="I137" s="73">
        <f t="shared" si="56"/>
        <v>15451.73</v>
      </c>
      <c r="J137" s="60">
        <f t="shared" si="27"/>
        <v>96.08089789827136</v>
      </c>
      <c r="K137" s="60">
        <f t="shared" si="37"/>
        <v>130.48739396447255</v>
      </c>
    </row>
    <row r="138" spans="2:13" x14ac:dyDescent="0.25">
      <c r="B138" s="178">
        <v>3292</v>
      </c>
      <c r="C138" s="179"/>
      <c r="D138" s="180"/>
      <c r="E138" s="58" t="s">
        <v>181</v>
      </c>
      <c r="F138" s="73">
        <f>'Rashodi prema izvorima finan'!C125</f>
        <v>3751.33</v>
      </c>
      <c r="G138" s="73">
        <f>'Rashodi prema izvorima finan'!D125</f>
        <v>3982</v>
      </c>
      <c r="H138" s="73">
        <f>'Rashodi prema izvorima finan'!E125</f>
        <v>3982</v>
      </c>
      <c r="I138" s="73">
        <f>'Rashodi prema izvorima finan'!F125</f>
        <v>3685.63</v>
      </c>
      <c r="J138" s="60">
        <f t="shared" ref="J138:J165" si="57">I138/G138*100</f>
        <v>92.557257659467609</v>
      </c>
      <c r="K138" s="60">
        <f t="shared" si="37"/>
        <v>98.248621155696782</v>
      </c>
      <c r="L138" s="123"/>
    </row>
    <row r="139" spans="2:13" x14ac:dyDescent="0.25">
      <c r="B139" s="178">
        <v>3293</v>
      </c>
      <c r="C139" s="179"/>
      <c r="D139" s="180"/>
      <c r="E139" s="58" t="s">
        <v>182</v>
      </c>
      <c r="F139" s="73">
        <f>'Rashodi prema izvorima finan'!C126</f>
        <v>1737.08</v>
      </c>
      <c r="G139" s="73">
        <f>'Rashodi prema izvorima finan'!D126</f>
        <v>500</v>
      </c>
      <c r="H139" s="73">
        <f>'Rashodi prema izvorima finan'!E126</f>
        <v>2654</v>
      </c>
      <c r="I139" s="73">
        <f>'Rashodi prema izvorima finan'!F126</f>
        <v>268.76</v>
      </c>
      <c r="J139" s="60">
        <f t="shared" si="57"/>
        <v>53.752000000000002</v>
      </c>
      <c r="K139" s="60">
        <f t="shared" si="37"/>
        <v>15.471941418932921</v>
      </c>
      <c r="M139" s="125"/>
    </row>
    <row r="140" spans="2:13" x14ac:dyDescent="0.25">
      <c r="B140" s="178">
        <v>3294</v>
      </c>
      <c r="C140" s="179"/>
      <c r="D140" s="180"/>
      <c r="E140" s="58" t="s">
        <v>222</v>
      </c>
      <c r="F140" s="73">
        <f>'Rashodi prema izvorima finan'!C127</f>
        <v>1526.31</v>
      </c>
      <c r="G140" s="73">
        <f>'Rashodi prema izvorima finan'!D127</f>
        <v>1600</v>
      </c>
      <c r="H140" s="73">
        <f>'Rashodi prema izvorima finan'!E127</f>
        <v>1725</v>
      </c>
      <c r="I140" s="73">
        <f>'Rashodi prema izvorima finan'!F127</f>
        <v>1562.36</v>
      </c>
      <c r="J140" s="60">
        <f t="shared" si="57"/>
        <v>97.647499999999994</v>
      </c>
      <c r="K140" s="60">
        <f t="shared" si="37"/>
        <v>102.36190551067608</v>
      </c>
      <c r="L140" s="123"/>
    </row>
    <row r="141" spans="2:13" x14ac:dyDescent="0.25">
      <c r="B141" s="174">
        <v>3299</v>
      </c>
      <c r="C141" s="174"/>
      <c r="D141" s="174"/>
      <c r="E141" s="53" t="s">
        <v>180</v>
      </c>
      <c r="F141" s="73">
        <f>'Rashodi prema izvorima finan'!C128</f>
        <v>4826.83</v>
      </c>
      <c r="G141" s="73">
        <f>'Rashodi prema izvorima finan'!D128</f>
        <v>10000</v>
      </c>
      <c r="H141" s="73">
        <f>'Rashodi prema izvorima finan'!E128</f>
        <v>6702</v>
      </c>
      <c r="I141" s="73">
        <f>'Rashodi prema izvorima finan'!F128</f>
        <v>9934.98</v>
      </c>
      <c r="J141" s="60">
        <f t="shared" si="57"/>
        <v>99.349800000000002</v>
      </c>
      <c r="K141" s="60">
        <f t="shared" si="37"/>
        <v>205.8282558117854</v>
      </c>
      <c r="L141" s="123"/>
    </row>
    <row r="142" spans="2:13" x14ac:dyDescent="0.25">
      <c r="B142" s="178">
        <v>34</v>
      </c>
      <c r="C142" s="179"/>
      <c r="D142" s="180"/>
      <c r="E142" s="53" t="s">
        <v>184</v>
      </c>
      <c r="F142" s="73">
        <f>F143</f>
        <v>34.07</v>
      </c>
      <c r="G142" s="73">
        <f t="shared" ref="G142:H142" si="58">G143</f>
        <v>106</v>
      </c>
      <c r="H142" s="73">
        <f t="shared" si="58"/>
        <v>0</v>
      </c>
      <c r="I142" s="73">
        <f t="shared" ref="I142" si="59">I143</f>
        <v>105.8</v>
      </c>
      <c r="J142" s="60">
        <f t="shared" si="57"/>
        <v>99.811320754716988</v>
      </c>
      <c r="K142" s="60">
        <f t="shared" si="37"/>
        <v>310.5371294393895</v>
      </c>
    </row>
    <row r="143" spans="2:13" x14ac:dyDescent="0.25">
      <c r="B143" s="178">
        <v>343</v>
      </c>
      <c r="C143" s="179"/>
      <c r="D143" s="180"/>
      <c r="E143" s="58" t="s">
        <v>185</v>
      </c>
      <c r="F143" s="73">
        <f>F145+F144</f>
        <v>34.07</v>
      </c>
      <c r="G143" s="73">
        <f t="shared" ref="G143:I143" si="60">G145+G144</f>
        <v>106</v>
      </c>
      <c r="H143" s="73">
        <f t="shared" si="60"/>
        <v>0</v>
      </c>
      <c r="I143" s="73">
        <f t="shared" si="60"/>
        <v>105.8</v>
      </c>
      <c r="J143" s="60">
        <f t="shared" si="57"/>
        <v>99.811320754716988</v>
      </c>
      <c r="K143" s="60">
        <f t="shared" si="37"/>
        <v>310.5371294393895</v>
      </c>
    </row>
    <row r="144" spans="2:13" ht="20.25" customHeight="1" x14ac:dyDescent="0.25">
      <c r="B144" s="108">
        <v>3431</v>
      </c>
      <c r="C144" s="109"/>
      <c r="D144" s="110"/>
      <c r="E144" s="110" t="s">
        <v>186</v>
      </c>
      <c r="F144" s="73">
        <v>0</v>
      </c>
      <c r="G144" s="73">
        <f>'Rashodi prema izvorima finan'!D131</f>
        <v>76</v>
      </c>
      <c r="H144" s="73">
        <f>'Rashodi prema izvorima finan'!E131</f>
        <v>0</v>
      </c>
      <c r="I144" s="73">
        <f>'Rashodi prema izvorima finan'!F131</f>
        <v>76.459999999999994</v>
      </c>
      <c r="J144" s="60">
        <f t="shared" si="57"/>
        <v>100.60526315789473</v>
      </c>
      <c r="K144" s="60" t="e">
        <f t="shared" si="37"/>
        <v>#DIV/0!</v>
      </c>
      <c r="L144" s="123"/>
    </row>
    <row r="145" spans="2:13" ht="25.5" x14ac:dyDescent="0.25">
      <c r="B145" s="178">
        <v>3432</v>
      </c>
      <c r="C145" s="179"/>
      <c r="D145" s="180"/>
      <c r="E145" s="58" t="s">
        <v>187</v>
      </c>
      <c r="F145" s="73">
        <f>'Rashodi prema izvorima finan'!C132</f>
        <v>34.07</v>
      </c>
      <c r="G145" s="73">
        <f>'Rashodi prema izvorima finan'!D132</f>
        <v>30</v>
      </c>
      <c r="H145" s="73">
        <f>'Rashodi prema izvorima finan'!E132</f>
        <v>0</v>
      </c>
      <c r="I145" s="73">
        <f>'Rashodi prema izvorima finan'!F132</f>
        <v>29.34</v>
      </c>
      <c r="J145" s="60">
        <f t="shared" si="57"/>
        <v>97.8</v>
      </c>
      <c r="K145" s="60">
        <f t="shared" si="37"/>
        <v>86.116818315233346</v>
      </c>
      <c r="L145" s="124"/>
      <c r="M145" s="125"/>
    </row>
    <row r="146" spans="2:13" ht="25.5" x14ac:dyDescent="0.25">
      <c r="B146" s="178">
        <v>36</v>
      </c>
      <c r="C146" s="179"/>
      <c r="D146" s="180"/>
      <c r="E146" s="58" t="s">
        <v>189</v>
      </c>
      <c r="F146" s="73">
        <f>F147</f>
        <v>5210.4399999999996</v>
      </c>
      <c r="G146" s="73">
        <f>G147</f>
        <v>7798</v>
      </c>
      <c r="H146" s="73">
        <f t="shared" ref="H146:I146" si="61">H147</f>
        <v>7980</v>
      </c>
      <c r="I146" s="73">
        <f t="shared" si="61"/>
        <v>7153.04</v>
      </c>
      <c r="J146" s="60">
        <f t="shared" si="57"/>
        <v>91.729161323416264</v>
      </c>
      <c r="K146" s="60">
        <f t="shared" si="37"/>
        <v>137.28283983694277</v>
      </c>
    </row>
    <row r="147" spans="2:13" ht="25.5" x14ac:dyDescent="0.25">
      <c r="B147" s="178">
        <v>369</v>
      </c>
      <c r="C147" s="179"/>
      <c r="D147" s="180"/>
      <c r="E147" s="58" t="s">
        <v>88</v>
      </c>
      <c r="F147" s="73">
        <f>F148</f>
        <v>5210.4399999999996</v>
      </c>
      <c r="G147" s="73">
        <f>G148</f>
        <v>7798</v>
      </c>
      <c r="H147" s="73">
        <f t="shared" ref="H147:I147" si="62">H148</f>
        <v>7980</v>
      </c>
      <c r="I147" s="73">
        <f t="shared" si="62"/>
        <v>7153.04</v>
      </c>
      <c r="J147" s="60">
        <f t="shared" si="57"/>
        <v>91.729161323416264</v>
      </c>
      <c r="K147" s="60">
        <f t="shared" si="37"/>
        <v>137.28283983694277</v>
      </c>
    </row>
    <row r="148" spans="2:13" ht="25.5" x14ac:dyDescent="0.25">
      <c r="B148" s="178">
        <v>3691</v>
      </c>
      <c r="C148" s="179"/>
      <c r="D148" s="180"/>
      <c r="E148" s="58" t="s">
        <v>261</v>
      </c>
      <c r="F148" s="73">
        <f>'Rashodi prema izvorima finan'!C135</f>
        <v>5210.4399999999996</v>
      </c>
      <c r="G148" s="73">
        <f>'Rashodi prema izvorima finan'!D135</f>
        <v>7798</v>
      </c>
      <c r="H148" s="73">
        <f>'Rashodi prema izvorima finan'!E135</f>
        <v>7980</v>
      </c>
      <c r="I148" s="73">
        <f>'Rashodi prema izvorima finan'!F135</f>
        <v>7153.04</v>
      </c>
      <c r="J148" s="60">
        <f t="shared" si="57"/>
        <v>91.729161323416264</v>
      </c>
      <c r="K148" s="60">
        <f t="shared" si="37"/>
        <v>137.28283983694277</v>
      </c>
      <c r="L148" s="124"/>
    </row>
    <row r="149" spans="2:13" x14ac:dyDescent="0.25">
      <c r="B149" s="108">
        <v>37</v>
      </c>
      <c r="C149" s="109"/>
      <c r="D149" s="110"/>
      <c r="E149" s="110" t="s">
        <v>299</v>
      </c>
      <c r="F149" s="73">
        <f>F150</f>
        <v>5348.73</v>
      </c>
      <c r="G149" s="73">
        <f t="shared" ref="G149:I149" si="63">G150</f>
        <v>0</v>
      </c>
      <c r="H149" s="73">
        <f t="shared" si="63"/>
        <v>0</v>
      </c>
      <c r="I149" s="73">
        <f t="shared" si="63"/>
        <v>0</v>
      </c>
      <c r="J149" s="60" t="e">
        <f t="shared" si="57"/>
        <v>#DIV/0!</v>
      </c>
      <c r="K149" s="60">
        <f t="shared" si="37"/>
        <v>0</v>
      </c>
    </row>
    <row r="150" spans="2:13" x14ac:dyDescent="0.25">
      <c r="B150" s="108">
        <v>372</v>
      </c>
      <c r="C150" s="109"/>
      <c r="D150" s="110"/>
      <c r="E150" s="110" t="s">
        <v>300</v>
      </c>
      <c r="F150" s="73">
        <f>F151</f>
        <v>5348.73</v>
      </c>
      <c r="G150" s="73">
        <f t="shared" ref="G150:I150" si="64">G151</f>
        <v>0</v>
      </c>
      <c r="H150" s="73">
        <f t="shared" si="64"/>
        <v>0</v>
      </c>
      <c r="I150" s="73">
        <f t="shared" si="64"/>
        <v>0</v>
      </c>
      <c r="J150" s="60" t="e">
        <f t="shared" si="57"/>
        <v>#DIV/0!</v>
      </c>
      <c r="K150" s="60">
        <f t="shared" si="37"/>
        <v>0</v>
      </c>
    </row>
    <row r="151" spans="2:13" x14ac:dyDescent="0.25">
      <c r="B151" s="108">
        <v>3721</v>
      </c>
      <c r="C151" s="109"/>
      <c r="D151" s="110"/>
      <c r="E151" s="110" t="s">
        <v>191</v>
      </c>
      <c r="F151" s="73">
        <f>'Rashodi prema izvorima finan'!C138</f>
        <v>5348.73</v>
      </c>
      <c r="G151" s="73">
        <f>'Rashodi prema izvorima finan'!D138</f>
        <v>0</v>
      </c>
      <c r="H151" s="73">
        <f>'Rashodi prema izvorima finan'!E138</f>
        <v>0</v>
      </c>
      <c r="I151" s="73">
        <f>'Rashodi prema izvorima finan'!F138</f>
        <v>0</v>
      </c>
      <c r="J151" s="60" t="e">
        <f t="shared" si="57"/>
        <v>#DIV/0!</v>
      </c>
      <c r="K151" s="60">
        <f t="shared" si="37"/>
        <v>0</v>
      </c>
    </row>
    <row r="152" spans="2:13" x14ac:dyDescent="0.25">
      <c r="B152" s="174">
        <v>4</v>
      </c>
      <c r="C152" s="174"/>
      <c r="D152" s="174"/>
      <c r="E152" s="53" t="s">
        <v>6</v>
      </c>
      <c r="F152" s="73">
        <f>F153+F156</f>
        <v>9364</v>
      </c>
      <c r="G152" s="73">
        <f>G153+G156</f>
        <v>12069</v>
      </c>
      <c r="H152" s="73">
        <f t="shared" ref="H152:I152" si="65">H153+H156</f>
        <v>7963</v>
      </c>
      <c r="I152" s="73">
        <f t="shared" si="65"/>
        <v>12068.24</v>
      </c>
      <c r="J152" s="60">
        <f t="shared" si="57"/>
        <v>99.993702875134645</v>
      </c>
      <c r="K152" s="60">
        <f t="shared" si="37"/>
        <v>128.87911149081589</v>
      </c>
    </row>
    <row r="153" spans="2:13" ht="25.5" x14ac:dyDescent="0.25">
      <c r="B153" s="174">
        <v>41</v>
      </c>
      <c r="C153" s="174"/>
      <c r="D153" s="174"/>
      <c r="E153" s="53" t="s">
        <v>264</v>
      </c>
      <c r="F153" s="73">
        <f>F154</f>
        <v>2706.71</v>
      </c>
      <c r="G153" s="73">
        <f>G154</f>
        <v>4236</v>
      </c>
      <c r="H153" s="73">
        <f t="shared" ref="H153:I153" si="66">H154</f>
        <v>2654</v>
      </c>
      <c r="I153" s="73">
        <f t="shared" si="66"/>
        <v>4235.99</v>
      </c>
      <c r="J153" s="60">
        <f t="shared" si="57"/>
        <v>99.999763928234174</v>
      </c>
      <c r="K153" s="60">
        <f t="shared" si="37"/>
        <v>156.49958806078226</v>
      </c>
    </row>
    <row r="154" spans="2:13" x14ac:dyDescent="0.25">
      <c r="B154" s="178">
        <v>412</v>
      </c>
      <c r="C154" s="179"/>
      <c r="D154" s="180"/>
      <c r="E154" s="53" t="s">
        <v>240</v>
      </c>
      <c r="F154" s="73">
        <f>F155</f>
        <v>2706.71</v>
      </c>
      <c r="G154" s="73">
        <f>G155</f>
        <v>4236</v>
      </c>
      <c r="H154" s="73">
        <f t="shared" ref="H154:I154" si="67">H155</f>
        <v>2654</v>
      </c>
      <c r="I154" s="73">
        <f t="shared" si="67"/>
        <v>4235.99</v>
      </c>
      <c r="J154" s="60">
        <f t="shared" si="57"/>
        <v>99.999763928234174</v>
      </c>
      <c r="K154" s="60">
        <f t="shared" si="37"/>
        <v>156.49958806078226</v>
      </c>
    </row>
    <row r="155" spans="2:13" x14ac:dyDescent="0.25">
      <c r="B155" s="178">
        <v>4123</v>
      </c>
      <c r="C155" s="179"/>
      <c r="D155" s="180"/>
      <c r="E155" s="58" t="s">
        <v>192</v>
      </c>
      <c r="F155" s="73">
        <f>'Rashodi prema izvorima finan'!C142</f>
        <v>2706.71</v>
      </c>
      <c r="G155" s="73">
        <f>'Rashodi prema izvorima finan'!D142</f>
        <v>4236</v>
      </c>
      <c r="H155" s="73">
        <f>'Rashodi prema izvorima finan'!E142</f>
        <v>2654</v>
      </c>
      <c r="I155" s="73">
        <f>'Rashodi prema izvorima finan'!F142</f>
        <v>4235.99</v>
      </c>
      <c r="J155" s="60">
        <f t="shared" si="57"/>
        <v>99.999763928234174</v>
      </c>
      <c r="K155" s="60">
        <f t="shared" si="37"/>
        <v>156.49958806078226</v>
      </c>
      <c r="L155" s="123"/>
    </row>
    <row r="156" spans="2:13" ht="25.5" x14ac:dyDescent="0.25">
      <c r="B156" s="178">
        <v>42</v>
      </c>
      <c r="C156" s="179"/>
      <c r="D156" s="180"/>
      <c r="E156" s="58" t="s">
        <v>262</v>
      </c>
      <c r="F156" s="73">
        <f>F157+F162+F164</f>
        <v>6657.2899999999991</v>
      </c>
      <c r="G156" s="73">
        <f t="shared" ref="G156:I156" si="68">G157+G162+G164</f>
        <v>7833</v>
      </c>
      <c r="H156" s="73">
        <f t="shared" si="68"/>
        <v>5309</v>
      </c>
      <c r="I156" s="73">
        <f t="shared" si="68"/>
        <v>7832.25</v>
      </c>
      <c r="J156" s="60">
        <f t="shared" si="57"/>
        <v>99.990425124473376</v>
      </c>
      <c r="K156" s="60">
        <f t="shared" si="37"/>
        <v>117.6492236330399</v>
      </c>
    </row>
    <row r="157" spans="2:13" x14ac:dyDescent="0.25">
      <c r="B157" s="178">
        <v>422</v>
      </c>
      <c r="C157" s="179"/>
      <c r="D157" s="180"/>
      <c r="E157" s="58" t="s">
        <v>194</v>
      </c>
      <c r="F157" s="73">
        <f>SUM(F158:F161)</f>
        <v>6410.3099999999995</v>
      </c>
      <c r="G157" s="73">
        <f>SUM(G158:G161)</f>
        <v>7605</v>
      </c>
      <c r="H157" s="73">
        <f>SUM(H158:H161)</f>
        <v>5309</v>
      </c>
      <c r="I157" s="73">
        <f>SUM(I158:I161)</f>
        <v>7604.14</v>
      </c>
      <c r="J157" s="60">
        <f t="shared" si="57"/>
        <v>99.988691650230123</v>
      </c>
      <c r="K157" s="60">
        <f t="shared" si="37"/>
        <v>118.62359230676833</v>
      </c>
    </row>
    <row r="158" spans="2:13" x14ac:dyDescent="0.25">
      <c r="B158" s="174">
        <v>4221</v>
      </c>
      <c r="C158" s="174"/>
      <c r="D158" s="174"/>
      <c r="E158" s="53" t="s">
        <v>100</v>
      </c>
      <c r="F158" s="73">
        <f>'Rashodi prema izvorima finan'!C145</f>
        <v>2700.23</v>
      </c>
      <c r="G158" s="73">
        <f>'Rashodi prema izvorima finan'!D145</f>
        <v>5260</v>
      </c>
      <c r="H158" s="73">
        <f>'Rashodi prema izvorima finan'!E145</f>
        <v>3982</v>
      </c>
      <c r="I158" s="73">
        <f>'Rashodi prema izvorima finan'!F145</f>
        <v>5259.09</v>
      </c>
      <c r="J158" s="60">
        <f t="shared" si="57"/>
        <v>99.982699619771864</v>
      </c>
      <c r="K158" s="60">
        <f t="shared" si="37"/>
        <v>194.76452005940234</v>
      </c>
      <c r="L158" s="123"/>
    </row>
    <row r="159" spans="2:13" x14ac:dyDescent="0.25">
      <c r="B159" s="175">
        <v>4222</v>
      </c>
      <c r="C159" s="176"/>
      <c r="D159" s="177"/>
      <c r="E159" s="53" t="s">
        <v>284</v>
      </c>
      <c r="F159" s="73">
        <f>'Rashodi prema izvorima finan'!C146</f>
        <v>3006.17</v>
      </c>
      <c r="G159" s="73">
        <f>'Rashodi prema izvorima finan'!D146</f>
        <v>0</v>
      </c>
      <c r="H159" s="73">
        <f>'Rashodi prema izvorima finan'!E146</f>
        <v>0</v>
      </c>
      <c r="I159" s="73">
        <f>'Rashodi prema izvorima finan'!F146</f>
        <v>0</v>
      </c>
      <c r="J159" s="60" t="e">
        <f t="shared" si="57"/>
        <v>#DIV/0!</v>
      </c>
      <c r="K159" s="60">
        <f t="shared" si="37"/>
        <v>0</v>
      </c>
      <c r="L159" s="123"/>
    </row>
    <row r="160" spans="2:13" x14ac:dyDescent="0.25">
      <c r="B160" s="174">
        <v>4224</v>
      </c>
      <c r="C160" s="174"/>
      <c r="D160" s="174"/>
      <c r="E160" s="53" t="s">
        <v>195</v>
      </c>
      <c r="F160" s="73">
        <v>0</v>
      </c>
      <c r="G160" s="73">
        <f>'Rashodi prema izvorima finan'!D147</f>
        <v>2345</v>
      </c>
      <c r="H160" s="73">
        <f>'Rashodi prema izvorima finan'!E147</f>
        <v>0</v>
      </c>
      <c r="I160" s="73">
        <f>'Rashodi prema izvorima finan'!F147</f>
        <v>2345.0500000000002</v>
      </c>
      <c r="J160" s="60">
        <f t="shared" si="57"/>
        <v>100.00213219616205</v>
      </c>
      <c r="K160" s="60" t="e">
        <f t="shared" si="37"/>
        <v>#DIV/0!</v>
      </c>
      <c r="L160" s="123"/>
    </row>
    <row r="161" spans="2:15" x14ac:dyDescent="0.25">
      <c r="B161" s="178">
        <v>4225</v>
      </c>
      <c r="C161" s="179"/>
      <c r="D161" s="180"/>
      <c r="E161" s="53" t="s">
        <v>196</v>
      </c>
      <c r="F161" s="73">
        <f>'Rashodi prema izvorima finan'!C148</f>
        <v>703.91</v>
      </c>
      <c r="G161" s="73">
        <f>'Rashodi prema izvorima finan'!D148</f>
        <v>0</v>
      </c>
      <c r="H161" s="73">
        <f>'Rashodi prema izvorima finan'!E148</f>
        <v>1327</v>
      </c>
      <c r="I161" s="73">
        <f>'Rashodi prema izvorima finan'!F148</f>
        <v>0</v>
      </c>
      <c r="J161" s="60" t="e">
        <f t="shared" si="57"/>
        <v>#DIV/0!</v>
      </c>
      <c r="K161" s="60">
        <f t="shared" si="37"/>
        <v>0</v>
      </c>
      <c r="L161" s="123"/>
    </row>
    <row r="162" spans="2:15" ht="25.5" x14ac:dyDescent="0.25">
      <c r="B162" s="178">
        <v>424</v>
      </c>
      <c r="C162" s="179"/>
      <c r="D162" s="180"/>
      <c r="E162" s="110" t="s">
        <v>269</v>
      </c>
      <c r="F162" s="73">
        <f>F163</f>
        <v>246.98</v>
      </c>
      <c r="G162" s="73">
        <f t="shared" ref="G162:I162" si="69">G163</f>
        <v>0</v>
      </c>
      <c r="H162" s="73">
        <f t="shared" si="69"/>
        <v>0</v>
      </c>
      <c r="I162" s="73">
        <f t="shared" si="69"/>
        <v>0</v>
      </c>
      <c r="J162" s="60" t="e">
        <f t="shared" si="57"/>
        <v>#DIV/0!</v>
      </c>
      <c r="K162" s="60">
        <f t="shared" si="37"/>
        <v>0</v>
      </c>
      <c r="L162" s="123"/>
    </row>
    <row r="163" spans="2:15" x14ac:dyDescent="0.25">
      <c r="B163" s="178">
        <v>4241</v>
      </c>
      <c r="C163" s="179"/>
      <c r="D163" s="180"/>
      <c r="E163" s="53" t="s">
        <v>231</v>
      </c>
      <c r="F163" s="73">
        <f>'Rashodi prema izvorima finan'!C150</f>
        <v>246.98</v>
      </c>
      <c r="G163" s="73">
        <f>'Rashodi prema izvorima finan'!D150</f>
        <v>0</v>
      </c>
      <c r="H163" s="73">
        <f>'Rashodi prema izvorima finan'!E150</f>
        <v>0</v>
      </c>
      <c r="I163" s="73">
        <f>'Rashodi prema izvorima finan'!F150</f>
        <v>0</v>
      </c>
      <c r="J163" s="60" t="e">
        <f t="shared" si="57"/>
        <v>#DIV/0!</v>
      </c>
      <c r="K163" s="60">
        <f t="shared" ref="K163:K165" si="70">I163/F163*100</f>
        <v>0</v>
      </c>
      <c r="L163" s="123"/>
    </row>
    <row r="164" spans="2:15" x14ac:dyDescent="0.25">
      <c r="B164" s="178">
        <v>426</v>
      </c>
      <c r="C164" s="179"/>
      <c r="D164" s="180"/>
      <c r="E164" s="53" t="s">
        <v>198</v>
      </c>
      <c r="F164" s="73">
        <f>F165</f>
        <v>0</v>
      </c>
      <c r="G164" s="73">
        <f t="shared" ref="G164:I164" si="71">G165</f>
        <v>228</v>
      </c>
      <c r="H164" s="73">
        <f t="shared" si="71"/>
        <v>0</v>
      </c>
      <c r="I164" s="73">
        <f t="shared" si="71"/>
        <v>228.11</v>
      </c>
      <c r="J164" s="60">
        <f t="shared" si="57"/>
        <v>100.0482456140351</v>
      </c>
      <c r="K164" s="60" t="e">
        <f t="shared" si="70"/>
        <v>#DIV/0!</v>
      </c>
      <c r="L164" s="123"/>
    </row>
    <row r="165" spans="2:15" x14ac:dyDescent="0.25">
      <c r="B165" s="178">
        <v>4262</v>
      </c>
      <c r="C165" s="179"/>
      <c r="D165" s="180"/>
      <c r="E165" s="53" t="s">
        <v>199</v>
      </c>
      <c r="F165" s="73">
        <f>'Rashodi prema izvorima finan'!C152</f>
        <v>0</v>
      </c>
      <c r="G165" s="73">
        <f>'Rashodi prema izvorima finan'!D152</f>
        <v>228</v>
      </c>
      <c r="H165" s="73">
        <f>'Rashodi prema izvorima finan'!E152</f>
        <v>0</v>
      </c>
      <c r="I165" s="73">
        <f>'Rashodi prema izvorima finan'!F152</f>
        <v>228.11</v>
      </c>
      <c r="J165" s="60">
        <f t="shared" si="57"/>
        <v>100.0482456140351</v>
      </c>
      <c r="K165" s="60" t="e">
        <f t="shared" si="70"/>
        <v>#DIV/0!</v>
      </c>
    </row>
    <row r="166" spans="2:15" x14ac:dyDescent="0.25">
      <c r="B166" s="174" t="s">
        <v>216</v>
      </c>
      <c r="C166" s="174"/>
      <c r="D166" s="174"/>
      <c r="E166" s="53" t="s">
        <v>203</v>
      </c>
      <c r="F166" s="73"/>
      <c r="G166" s="73"/>
      <c r="H166" s="60"/>
      <c r="I166" s="60"/>
      <c r="J166" s="60"/>
      <c r="K166" s="60"/>
    </row>
    <row r="167" spans="2:15" ht="25.5" x14ac:dyDescent="0.25">
      <c r="B167" s="178" t="s">
        <v>217</v>
      </c>
      <c r="C167" s="179"/>
      <c r="D167" s="180"/>
      <c r="E167" s="53" t="s">
        <v>224</v>
      </c>
      <c r="F167" s="73"/>
      <c r="G167" s="73"/>
      <c r="H167" s="60"/>
      <c r="I167" s="60"/>
      <c r="J167" s="60"/>
      <c r="K167" s="60"/>
    </row>
    <row r="168" spans="2:15" x14ac:dyDescent="0.25">
      <c r="B168" s="178">
        <v>43</v>
      </c>
      <c r="C168" s="179"/>
      <c r="D168" s="180"/>
      <c r="E168" s="53" t="s">
        <v>225</v>
      </c>
      <c r="F168" s="73">
        <f>F169+F222</f>
        <v>352132.85</v>
      </c>
      <c r="G168" s="73">
        <f>G169+G222</f>
        <v>351118</v>
      </c>
      <c r="H168" s="73">
        <f>H169+H222</f>
        <v>409578</v>
      </c>
      <c r="I168" s="73">
        <f>I169+I222</f>
        <v>374672.5</v>
      </c>
      <c r="J168" s="60">
        <f t="shared" ref="J168:J196" si="72">I168/G168*100</f>
        <v>106.70842850551668</v>
      </c>
      <c r="K168" s="60">
        <f t="shared" ref="K168:K257" si="73">I168/F168*100</f>
        <v>106.40089386718678</v>
      </c>
      <c r="O168" s="125"/>
    </row>
    <row r="169" spans="2:15" x14ac:dyDescent="0.25">
      <c r="B169" s="178">
        <v>3</v>
      </c>
      <c r="C169" s="179"/>
      <c r="D169" s="180"/>
      <c r="E169" s="58" t="s">
        <v>4</v>
      </c>
      <c r="F169" s="73">
        <f>F170+F177+F208+F213+F216+F219</f>
        <v>325673.81999999995</v>
      </c>
      <c r="G169" s="73">
        <f t="shared" ref="G169:I169" si="74">G170+G177+G208+G213+G216+G219</f>
        <v>304697</v>
      </c>
      <c r="H169" s="73">
        <f t="shared" si="74"/>
        <v>386270</v>
      </c>
      <c r="I169" s="73">
        <f t="shared" si="74"/>
        <v>327848.3</v>
      </c>
      <c r="J169" s="60">
        <f t="shared" si="72"/>
        <v>107.59813847855411</v>
      </c>
      <c r="K169" s="60">
        <f t="shared" si="73"/>
        <v>100.66768646002926</v>
      </c>
    </row>
    <row r="170" spans="2:15" x14ac:dyDescent="0.25">
      <c r="B170" s="178">
        <v>31</v>
      </c>
      <c r="C170" s="179"/>
      <c r="D170" s="180"/>
      <c r="E170" s="58" t="s">
        <v>5</v>
      </c>
      <c r="F170" s="73">
        <f>F171+F173+F175</f>
        <v>73245.37</v>
      </c>
      <c r="G170" s="73">
        <f>G171+G173+G175</f>
        <v>47697</v>
      </c>
      <c r="H170" s="73">
        <f t="shared" ref="H170:I170" si="75">H171+H173+H175</f>
        <v>62546</v>
      </c>
      <c r="I170" s="73">
        <f t="shared" si="75"/>
        <v>67588.62999999999</v>
      </c>
      <c r="J170" s="60">
        <f t="shared" si="72"/>
        <v>141.70415330104618</v>
      </c>
      <c r="K170" s="60">
        <f t="shared" si="73"/>
        <v>92.276999897740978</v>
      </c>
      <c r="O170" s="125"/>
    </row>
    <row r="171" spans="2:15" x14ac:dyDescent="0.25">
      <c r="B171" s="178">
        <v>311</v>
      </c>
      <c r="C171" s="179"/>
      <c r="D171" s="180"/>
      <c r="E171" s="58" t="s">
        <v>34</v>
      </c>
      <c r="F171" s="73">
        <f>F172</f>
        <v>35931.74</v>
      </c>
      <c r="G171" s="73">
        <f>G172</f>
        <v>16913</v>
      </c>
      <c r="H171" s="73">
        <f t="shared" ref="H171:I171" si="76">H172</f>
        <v>33181</v>
      </c>
      <c r="I171" s="73">
        <f t="shared" si="76"/>
        <v>29874.48</v>
      </c>
      <c r="J171" s="60">
        <f t="shared" si="72"/>
        <v>176.63619700821855</v>
      </c>
      <c r="K171" s="60">
        <f t="shared" si="73"/>
        <v>83.142313731536518</v>
      </c>
    </row>
    <row r="172" spans="2:15" x14ac:dyDescent="0.25">
      <c r="B172" s="174">
        <v>3111</v>
      </c>
      <c r="C172" s="174"/>
      <c r="D172" s="174"/>
      <c r="E172" s="53" t="s">
        <v>35</v>
      </c>
      <c r="F172" s="73">
        <f>'Rashodi prema izvorima finan'!C158</f>
        <v>35931.74</v>
      </c>
      <c r="G172" s="73">
        <v>16913</v>
      </c>
      <c r="H172" s="73">
        <f>'Rashodi prema izvorima finan'!E158</f>
        <v>33181</v>
      </c>
      <c r="I172" s="73">
        <v>29874.48</v>
      </c>
      <c r="J172" s="60">
        <f t="shared" si="72"/>
        <v>176.63619700821855</v>
      </c>
      <c r="K172" s="60">
        <f t="shared" si="73"/>
        <v>83.142313731536518</v>
      </c>
      <c r="M172" s="125"/>
    </row>
    <row r="173" spans="2:15" x14ac:dyDescent="0.25">
      <c r="B173" s="175">
        <v>312</v>
      </c>
      <c r="C173" s="176"/>
      <c r="D173" s="177"/>
      <c r="E173" s="53" t="s">
        <v>157</v>
      </c>
      <c r="F173" s="73">
        <f>F174</f>
        <v>31384.9</v>
      </c>
      <c r="G173" s="73">
        <f>G174</f>
        <v>27993</v>
      </c>
      <c r="H173" s="73">
        <f t="shared" ref="H173:I173" si="77">H174</f>
        <v>23890</v>
      </c>
      <c r="I173" s="73">
        <f t="shared" si="77"/>
        <v>29928</v>
      </c>
      <c r="J173" s="60">
        <f t="shared" si="72"/>
        <v>106.91244239631337</v>
      </c>
      <c r="K173" s="60">
        <f t="shared" si="73"/>
        <v>95.357958763609247</v>
      </c>
    </row>
    <row r="174" spans="2:15" x14ac:dyDescent="0.25">
      <c r="B174" s="175">
        <v>3121</v>
      </c>
      <c r="C174" s="176"/>
      <c r="D174" s="177"/>
      <c r="E174" s="53" t="s">
        <v>157</v>
      </c>
      <c r="F174" s="73">
        <f>'Rashodi prema izvorima finan'!C160</f>
        <v>31384.9</v>
      </c>
      <c r="G174" s="73">
        <v>27993</v>
      </c>
      <c r="H174" s="73">
        <f>'Rashodi prema izvorima finan'!E160</f>
        <v>23890</v>
      </c>
      <c r="I174" s="73">
        <v>29928</v>
      </c>
      <c r="J174" s="60">
        <f t="shared" si="72"/>
        <v>106.91244239631337</v>
      </c>
      <c r="K174" s="60">
        <f t="shared" si="73"/>
        <v>95.357958763609247</v>
      </c>
      <c r="M174" s="125"/>
    </row>
    <row r="175" spans="2:15" x14ac:dyDescent="0.25">
      <c r="B175" s="174">
        <v>313</v>
      </c>
      <c r="C175" s="174"/>
      <c r="D175" s="174"/>
      <c r="E175" s="53" t="s">
        <v>158</v>
      </c>
      <c r="F175" s="73">
        <f>F176</f>
        <v>5928.73</v>
      </c>
      <c r="G175" s="73">
        <f>G176</f>
        <v>2791</v>
      </c>
      <c r="H175" s="73">
        <f t="shared" ref="H175:I175" si="78">H176</f>
        <v>5475</v>
      </c>
      <c r="I175" s="73">
        <f t="shared" si="78"/>
        <v>7786.15</v>
      </c>
      <c r="J175" s="60">
        <f t="shared" si="72"/>
        <v>278.973486205661</v>
      </c>
      <c r="K175" s="60">
        <f t="shared" si="73"/>
        <v>131.32913794353937</v>
      </c>
    </row>
    <row r="176" spans="2:15" x14ac:dyDescent="0.25">
      <c r="B176" s="178">
        <v>3132</v>
      </c>
      <c r="C176" s="179"/>
      <c r="D176" s="180"/>
      <c r="E176" s="53" t="s">
        <v>159</v>
      </c>
      <c r="F176" s="73">
        <f>'Rashodi prema izvorima finan'!C162</f>
        <v>5928.73</v>
      </c>
      <c r="G176" s="73">
        <v>2791</v>
      </c>
      <c r="H176" s="73">
        <f>'Rashodi prema izvorima finan'!E162</f>
        <v>5475</v>
      </c>
      <c r="I176" s="73">
        <v>7786.15</v>
      </c>
      <c r="J176" s="60">
        <f t="shared" si="72"/>
        <v>278.973486205661</v>
      </c>
      <c r="K176" s="60">
        <f t="shared" si="73"/>
        <v>131.32913794353937</v>
      </c>
      <c r="M176" s="125"/>
    </row>
    <row r="177" spans="2:13" x14ac:dyDescent="0.25">
      <c r="B177" s="178">
        <v>32</v>
      </c>
      <c r="C177" s="179"/>
      <c r="D177" s="180"/>
      <c r="E177" s="58" t="s">
        <v>13</v>
      </c>
      <c r="F177" s="73">
        <f>F178+F183+F190+F200+F202</f>
        <v>233404.55</v>
      </c>
      <c r="G177" s="73">
        <f>G178+G183+G190+G200+G202</f>
        <v>240815</v>
      </c>
      <c r="H177" s="73">
        <f t="shared" ref="H177:I177" si="79">H178+H183+H190+H200+H202</f>
        <v>311162</v>
      </c>
      <c r="I177" s="73">
        <f t="shared" si="79"/>
        <v>242520.64</v>
      </c>
      <c r="J177" s="60">
        <f t="shared" si="72"/>
        <v>100.70827813882026</v>
      </c>
      <c r="K177" s="60">
        <f t="shared" si="73"/>
        <v>103.90570363773972</v>
      </c>
    </row>
    <row r="178" spans="2:13" x14ac:dyDescent="0.25">
      <c r="B178" s="178">
        <v>321</v>
      </c>
      <c r="C178" s="179"/>
      <c r="D178" s="180"/>
      <c r="E178" s="58" t="s">
        <v>258</v>
      </c>
      <c r="F178" s="73">
        <f>SUM(F179:F182)</f>
        <v>19180.120000000003</v>
      </c>
      <c r="G178" s="73">
        <f>SUM(G179:G182)</f>
        <v>19908</v>
      </c>
      <c r="H178" s="73">
        <f t="shared" ref="H178:I178" si="80">SUM(H179:H182)</f>
        <v>14680</v>
      </c>
      <c r="I178" s="73">
        <f t="shared" si="80"/>
        <v>23117.67</v>
      </c>
      <c r="J178" s="60">
        <f t="shared" si="72"/>
        <v>116.12251356238697</v>
      </c>
      <c r="K178" s="60">
        <f t="shared" si="73"/>
        <v>120.5293293264067</v>
      </c>
    </row>
    <row r="179" spans="2:13" x14ac:dyDescent="0.25">
      <c r="B179" s="174">
        <v>3211</v>
      </c>
      <c r="C179" s="174"/>
      <c r="D179" s="174"/>
      <c r="E179" s="53" t="s">
        <v>37</v>
      </c>
      <c r="F179" s="73">
        <f>'Rashodi prema izvorima finan'!C165</f>
        <v>9838.99</v>
      </c>
      <c r="G179" s="73">
        <v>7989</v>
      </c>
      <c r="H179" s="73">
        <f>'Rashodi prema izvorima finan'!E165</f>
        <v>5973</v>
      </c>
      <c r="I179" s="73">
        <v>9886.16</v>
      </c>
      <c r="J179" s="60">
        <f t="shared" si="72"/>
        <v>123.74715233445987</v>
      </c>
      <c r="K179" s="60">
        <f t="shared" si="73"/>
        <v>100.47941912736977</v>
      </c>
      <c r="M179" s="125"/>
    </row>
    <row r="180" spans="2:13" ht="25.5" x14ac:dyDescent="0.25">
      <c r="B180" s="178">
        <v>3212</v>
      </c>
      <c r="C180" s="179"/>
      <c r="D180" s="180"/>
      <c r="E180" s="53" t="s">
        <v>221</v>
      </c>
      <c r="F180" s="73">
        <f>'Rashodi prema izvorima finan'!C166</f>
        <v>360.76</v>
      </c>
      <c r="G180" s="73">
        <v>60</v>
      </c>
      <c r="H180" s="73">
        <f>'Rashodi prema izvorima finan'!E166</f>
        <v>0</v>
      </c>
      <c r="I180" s="73">
        <v>390.88</v>
      </c>
      <c r="J180" s="60">
        <f t="shared" si="72"/>
        <v>651.4666666666667</v>
      </c>
      <c r="K180" s="60">
        <f t="shared" si="73"/>
        <v>108.34904091362678</v>
      </c>
      <c r="M180" s="125"/>
    </row>
    <row r="181" spans="2:13" x14ac:dyDescent="0.25">
      <c r="B181" s="174">
        <v>3213</v>
      </c>
      <c r="C181" s="174"/>
      <c r="D181" s="174"/>
      <c r="E181" s="53" t="s">
        <v>162</v>
      </c>
      <c r="F181" s="73">
        <f>'Rashodi prema izvorima finan'!C167</f>
        <v>8878.0400000000009</v>
      </c>
      <c r="G181" s="73">
        <v>11759</v>
      </c>
      <c r="H181" s="73">
        <f>'Rashodi prema izvorima finan'!E167</f>
        <v>8627</v>
      </c>
      <c r="I181" s="73">
        <v>12660.23</v>
      </c>
      <c r="J181" s="60">
        <f t="shared" si="72"/>
        <v>107.66417212347987</v>
      </c>
      <c r="K181" s="60">
        <f t="shared" si="73"/>
        <v>142.60163279282364</v>
      </c>
      <c r="M181" s="125"/>
    </row>
    <row r="182" spans="2:13" x14ac:dyDescent="0.25">
      <c r="B182" s="178">
        <v>3214</v>
      </c>
      <c r="C182" s="179"/>
      <c r="D182" s="180"/>
      <c r="E182" s="53" t="s">
        <v>263</v>
      </c>
      <c r="F182" s="73">
        <f>'Rashodi prema izvorima finan'!C168</f>
        <v>102.33</v>
      </c>
      <c r="G182" s="73">
        <f>'Rashodi prema izvorima finan'!D168</f>
        <v>100</v>
      </c>
      <c r="H182" s="73">
        <f>'Rashodi prema izvorima finan'!E168</f>
        <v>80</v>
      </c>
      <c r="I182" s="73">
        <f>'Rashodi prema izvorima finan'!F168</f>
        <v>180.4</v>
      </c>
      <c r="J182" s="60">
        <f t="shared" si="72"/>
        <v>180.4</v>
      </c>
      <c r="K182" s="60">
        <f t="shared" si="73"/>
        <v>176.29238737418157</v>
      </c>
      <c r="M182" s="125"/>
    </row>
    <row r="183" spans="2:13" x14ac:dyDescent="0.25">
      <c r="B183" s="178">
        <v>322</v>
      </c>
      <c r="C183" s="179"/>
      <c r="D183" s="180"/>
      <c r="E183" s="53" t="s">
        <v>164</v>
      </c>
      <c r="F183" s="73">
        <f>SUM(F184:F189)</f>
        <v>67138.989999999991</v>
      </c>
      <c r="G183" s="73">
        <f>SUM(G184:G189)</f>
        <v>50537</v>
      </c>
      <c r="H183" s="73">
        <f t="shared" ref="H183:I183" si="81">SUM(H184:H189)</f>
        <v>107638</v>
      </c>
      <c r="I183" s="73">
        <f t="shared" si="81"/>
        <v>53720.020000000011</v>
      </c>
      <c r="J183" s="60">
        <f t="shared" si="72"/>
        <v>106.29839523517425</v>
      </c>
      <c r="K183" s="60">
        <f t="shared" si="73"/>
        <v>80.013148842423789</v>
      </c>
    </row>
    <row r="184" spans="2:13" x14ac:dyDescent="0.25">
      <c r="B184" s="178">
        <v>3221</v>
      </c>
      <c r="C184" s="179"/>
      <c r="D184" s="180"/>
      <c r="E184" s="58" t="s">
        <v>165</v>
      </c>
      <c r="F184" s="73">
        <f>'Rashodi prema izvorima finan'!C170</f>
        <v>14306.23</v>
      </c>
      <c r="G184" s="73">
        <f>'Rashodi prema izvorima finan'!D170</f>
        <v>15563</v>
      </c>
      <c r="H184" s="73">
        <f>'Rashodi prema izvorima finan'!E170</f>
        <v>13272</v>
      </c>
      <c r="I184" s="73">
        <f>'Rashodi prema izvorima finan'!F170</f>
        <v>16064.2</v>
      </c>
      <c r="J184" s="60">
        <f t="shared" si="72"/>
        <v>103.22045878044079</v>
      </c>
      <c r="K184" s="60">
        <f t="shared" si="73"/>
        <v>112.28814299784079</v>
      </c>
      <c r="M184" s="125"/>
    </row>
    <row r="185" spans="2:13" x14ac:dyDescent="0.25">
      <c r="B185" s="178">
        <v>3222</v>
      </c>
      <c r="C185" s="179"/>
      <c r="D185" s="180"/>
      <c r="E185" s="58" t="s">
        <v>270</v>
      </c>
      <c r="F185" s="73">
        <f>'Rashodi prema izvorima finan'!C171</f>
        <v>334.33</v>
      </c>
      <c r="G185" s="73">
        <f>'Rashodi prema izvorima finan'!D171</f>
        <v>664</v>
      </c>
      <c r="H185" s="73">
        <f>'Rashodi prema izvorima finan'!E171</f>
        <v>664</v>
      </c>
      <c r="I185" s="73">
        <f>'Rashodi prema izvorima finan'!F171</f>
        <v>1479.65</v>
      </c>
      <c r="J185" s="60">
        <f t="shared" si="72"/>
        <v>222.83885542168679</v>
      </c>
      <c r="K185" s="60">
        <f t="shared" si="73"/>
        <v>442.57171058534982</v>
      </c>
      <c r="M185" s="125"/>
    </row>
    <row r="186" spans="2:13" x14ac:dyDescent="0.25">
      <c r="B186" s="178">
        <v>3223</v>
      </c>
      <c r="C186" s="179"/>
      <c r="D186" s="180"/>
      <c r="E186" s="58" t="s">
        <v>166</v>
      </c>
      <c r="F186" s="73">
        <f>'Rashodi prema izvorima finan'!C172</f>
        <v>46699.24</v>
      </c>
      <c r="G186" s="73">
        <f>'Rashodi prema izvorima finan'!D172</f>
        <v>30810</v>
      </c>
      <c r="H186" s="73">
        <f>'Rashodi prema izvorima finan'!E172</f>
        <v>86270</v>
      </c>
      <c r="I186" s="73">
        <f>'Rashodi prema izvorima finan'!F172</f>
        <v>33043.97</v>
      </c>
      <c r="J186" s="60">
        <f t="shared" si="72"/>
        <v>107.25079519636482</v>
      </c>
      <c r="K186" s="60">
        <f t="shared" si="73"/>
        <v>70.759117278996413</v>
      </c>
      <c r="M186" s="125"/>
    </row>
    <row r="187" spans="2:13" ht="25.5" x14ac:dyDescent="0.25">
      <c r="B187" s="174">
        <v>3224</v>
      </c>
      <c r="C187" s="174"/>
      <c r="D187" s="174"/>
      <c r="E187" s="53" t="s">
        <v>167</v>
      </c>
      <c r="F187" s="73">
        <f>'Rashodi prema izvorima finan'!C173</f>
        <v>2797.39</v>
      </c>
      <c r="G187" s="73">
        <f>'Rashodi prema izvorima finan'!D173</f>
        <v>2700</v>
      </c>
      <c r="H187" s="73">
        <f>'Rashodi prema izvorima finan'!E173</f>
        <v>3318</v>
      </c>
      <c r="I187" s="73">
        <f>'Rashodi prema izvorima finan'!F173</f>
        <v>2348.62</v>
      </c>
      <c r="J187" s="60">
        <f t="shared" si="72"/>
        <v>86.985925925925926</v>
      </c>
      <c r="K187" s="60">
        <f t="shared" si="73"/>
        <v>83.957546141224498</v>
      </c>
      <c r="M187" s="125"/>
    </row>
    <row r="188" spans="2:13" x14ac:dyDescent="0.25">
      <c r="B188" s="174">
        <v>3225</v>
      </c>
      <c r="C188" s="174"/>
      <c r="D188" s="174"/>
      <c r="E188" s="53" t="s">
        <v>211</v>
      </c>
      <c r="F188" s="73">
        <f>'Rashodi prema izvorima finan'!C174</f>
        <v>2271.83</v>
      </c>
      <c r="G188" s="73">
        <f>'Rashodi prema izvorima finan'!D174</f>
        <v>800</v>
      </c>
      <c r="H188" s="73">
        <f>'Rashodi prema izvorima finan'!E174</f>
        <v>3318</v>
      </c>
      <c r="I188" s="73">
        <f>'Rashodi prema izvorima finan'!F174</f>
        <v>783.58</v>
      </c>
      <c r="J188" s="60">
        <f t="shared" si="72"/>
        <v>97.947500000000005</v>
      </c>
      <c r="K188" s="60">
        <f t="shared" si="73"/>
        <v>34.491137100927446</v>
      </c>
      <c r="M188" s="125"/>
    </row>
    <row r="189" spans="2:13" x14ac:dyDescent="0.25">
      <c r="B189" s="174">
        <v>3226</v>
      </c>
      <c r="C189" s="174"/>
      <c r="D189" s="174"/>
      <c r="E189" s="53" t="s">
        <v>260</v>
      </c>
      <c r="F189" s="73">
        <f>'Rashodi prema izvorima finan'!C175</f>
        <v>729.97</v>
      </c>
      <c r="G189" s="73">
        <f>'Rashodi prema izvorima finan'!D175</f>
        <v>0</v>
      </c>
      <c r="H189" s="73">
        <f>'Rashodi prema izvorima finan'!E175</f>
        <v>796</v>
      </c>
      <c r="I189" s="73">
        <f>'Rashodi prema izvorima finan'!F175</f>
        <v>0</v>
      </c>
      <c r="J189" s="60" t="e">
        <f t="shared" si="72"/>
        <v>#DIV/0!</v>
      </c>
      <c r="K189" s="60">
        <f t="shared" si="73"/>
        <v>0</v>
      </c>
    </row>
    <row r="190" spans="2:13" x14ac:dyDescent="0.25">
      <c r="B190" s="178">
        <v>323</v>
      </c>
      <c r="C190" s="179"/>
      <c r="D190" s="180"/>
      <c r="E190" s="53" t="s">
        <v>169</v>
      </c>
      <c r="F190" s="73">
        <f>SUM(F191:F199)</f>
        <v>106807.31</v>
      </c>
      <c r="G190" s="73">
        <f>SUM(G191:G199)</f>
        <v>127613</v>
      </c>
      <c r="H190" s="73">
        <f t="shared" ref="H190:I190" si="82">SUM(H191:H199)</f>
        <v>147701</v>
      </c>
      <c r="I190" s="73">
        <f t="shared" si="82"/>
        <v>124264.87000000002</v>
      </c>
      <c r="J190" s="60">
        <f t="shared" si="72"/>
        <v>97.376340968396661</v>
      </c>
      <c r="K190" s="60">
        <f t="shared" si="73"/>
        <v>116.344911223773</v>
      </c>
    </row>
    <row r="191" spans="2:13" x14ac:dyDescent="0.25">
      <c r="B191" s="178">
        <v>3231</v>
      </c>
      <c r="C191" s="179"/>
      <c r="D191" s="180"/>
      <c r="E191" s="58" t="s">
        <v>170</v>
      </c>
      <c r="F191" s="73">
        <f>'Rashodi prema izvorima finan'!C177</f>
        <v>11945.76</v>
      </c>
      <c r="G191" s="73">
        <f>'Rashodi prema izvorima finan'!D177</f>
        <v>13272</v>
      </c>
      <c r="H191" s="73">
        <f>'Rashodi prema izvorima finan'!E177</f>
        <v>13272</v>
      </c>
      <c r="I191" s="73">
        <f>'Rashodi prema izvorima finan'!F177</f>
        <v>14216.7</v>
      </c>
      <c r="J191" s="60">
        <f t="shared" si="72"/>
        <v>107.11799276672696</v>
      </c>
      <c r="K191" s="60">
        <f t="shared" si="73"/>
        <v>119.01042713063046</v>
      </c>
      <c r="M191" s="125"/>
    </row>
    <row r="192" spans="2:13" x14ac:dyDescent="0.25">
      <c r="B192" s="178">
        <v>3232</v>
      </c>
      <c r="C192" s="179"/>
      <c r="D192" s="180"/>
      <c r="E192" s="58" t="s">
        <v>171</v>
      </c>
      <c r="F192" s="73">
        <f>'Rashodi prema izvorima finan'!C178</f>
        <v>11774.07</v>
      </c>
      <c r="G192" s="73">
        <f>'Rashodi prema izvorima finan'!D178</f>
        <v>40500</v>
      </c>
      <c r="H192" s="73">
        <f>'Rashodi prema izvorima finan'!E178</f>
        <v>39817</v>
      </c>
      <c r="I192" s="73">
        <f>'Rashodi prema izvorima finan'!F178</f>
        <v>31637.96</v>
      </c>
      <c r="J192" s="60">
        <f t="shared" si="72"/>
        <v>78.118419753086414</v>
      </c>
      <c r="K192" s="60">
        <f t="shared" si="73"/>
        <v>268.70878124556759</v>
      </c>
      <c r="M192" s="125"/>
    </row>
    <row r="193" spans="2:15" x14ac:dyDescent="0.25">
      <c r="B193" s="178">
        <v>3233</v>
      </c>
      <c r="C193" s="179"/>
      <c r="D193" s="180"/>
      <c r="E193" s="58" t="s">
        <v>172</v>
      </c>
      <c r="F193" s="73">
        <f>'Rashodi prema izvorima finan'!C179</f>
        <v>16943.96</v>
      </c>
      <c r="G193" s="73">
        <v>7500</v>
      </c>
      <c r="H193" s="73">
        <f>'Rashodi prema izvorima finan'!E179</f>
        <v>19908</v>
      </c>
      <c r="I193" s="73">
        <f>'Rashodi prema izvorima finan'!F179</f>
        <v>7767.69</v>
      </c>
      <c r="J193" s="60">
        <f t="shared" si="72"/>
        <v>103.56920000000001</v>
      </c>
      <c r="K193" s="60">
        <f t="shared" si="73"/>
        <v>45.843415588799786</v>
      </c>
      <c r="M193" s="125"/>
    </row>
    <row r="194" spans="2:15" x14ac:dyDescent="0.25">
      <c r="B194" s="174">
        <v>3234</v>
      </c>
      <c r="C194" s="174"/>
      <c r="D194" s="174"/>
      <c r="E194" s="53" t="s">
        <v>173</v>
      </c>
      <c r="F194" s="73">
        <f>'Rashodi prema izvorima finan'!C180</f>
        <v>7559.17</v>
      </c>
      <c r="G194" s="73">
        <f>'Rashodi prema izvorima finan'!D180</f>
        <v>6000</v>
      </c>
      <c r="H194" s="73">
        <f>'Rashodi prema izvorima finan'!E180</f>
        <v>6636</v>
      </c>
      <c r="I194" s="73">
        <f>'Rashodi prema izvorima finan'!F180</f>
        <v>6435.68</v>
      </c>
      <c r="J194" s="60">
        <f t="shared" si="72"/>
        <v>107.26133333333334</v>
      </c>
      <c r="K194" s="60">
        <f t="shared" si="73"/>
        <v>85.137389422383677</v>
      </c>
      <c r="M194" s="125"/>
    </row>
    <row r="195" spans="2:15" x14ac:dyDescent="0.25">
      <c r="B195" s="174">
        <v>3235</v>
      </c>
      <c r="C195" s="174"/>
      <c r="D195" s="174"/>
      <c r="E195" s="53" t="s">
        <v>174</v>
      </c>
      <c r="F195" s="73">
        <f>'Rashodi prema izvorima finan'!C181</f>
        <v>8533</v>
      </c>
      <c r="G195" s="73">
        <f>'Rashodi prema izvorima finan'!D181</f>
        <v>9600</v>
      </c>
      <c r="H195" s="73">
        <f>'Rashodi prema izvorima finan'!E181</f>
        <v>11272</v>
      </c>
      <c r="I195" s="73">
        <f>'Rashodi prema izvorima finan'!F181</f>
        <v>10484.11</v>
      </c>
      <c r="J195" s="60">
        <f t="shared" si="72"/>
        <v>109.20947916666668</v>
      </c>
      <c r="K195" s="60">
        <f t="shared" si="73"/>
        <v>122.86546349466776</v>
      </c>
      <c r="L195" s="123"/>
    </row>
    <row r="196" spans="2:15" x14ac:dyDescent="0.25">
      <c r="B196" s="178">
        <v>3236</v>
      </c>
      <c r="C196" s="179"/>
      <c r="D196" s="180"/>
      <c r="E196" s="53" t="s">
        <v>175</v>
      </c>
      <c r="F196" s="73">
        <f>'Rashodi prema izvorima finan'!C182</f>
        <v>503.02</v>
      </c>
      <c r="G196" s="73">
        <f>'Rashodi prema izvorima finan'!D182</f>
        <v>160</v>
      </c>
      <c r="H196" s="73">
        <f>'Rashodi prema izvorima finan'!E182</f>
        <v>1327</v>
      </c>
      <c r="I196" s="73">
        <f>'Rashodi prema izvorima finan'!F182</f>
        <v>159.27000000000001</v>
      </c>
      <c r="J196" s="60">
        <f t="shared" si="72"/>
        <v>99.543750000000003</v>
      </c>
      <c r="K196" s="60">
        <f t="shared" si="73"/>
        <v>31.662756948033877</v>
      </c>
      <c r="L196" s="123"/>
    </row>
    <row r="197" spans="2:15" x14ac:dyDescent="0.25">
      <c r="B197" s="178">
        <v>3237</v>
      </c>
      <c r="C197" s="179"/>
      <c r="D197" s="180"/>
      <c r="E197" s="58" t="s">
        <v>176</v>
      </c>
      <c r="F197" s="73">
        <f>'Rashodi prema izvorima finan'!C183</f>
        <v>28611.19</v>
      </c>
      <c r="G197" s="73">
        <f>'Rashodi prema izvorima finan'!D183</f>
        <v>34281</v>
      </c>
      <c r="H197" s="73">
        <f>'Rashodi prema izvorima finan'!E183</f>
        <v>33181</v>
      </c>
      <c r="I197" s="73">
        <f>'Rashodi prema izvorima finan'!F183</f>
        <v>35526.94</v>
      </c>
      <c r="J197" s="60">
        <f t="shared" ref="J197:J233" si="83">I197/G197*100</f>
        <v>103.63449140923544</v>
      </c>
      <c r="K197" s="60">
        <f t="shared" si="73"/>
        <v>124.17148675046373</v>
      </c>
      <c r="M197" s="125"/>
    </row>
    <row r="198" spans="2:15" x14ac:dyDescent="0.25">
      <c r="B198" s="178">
        <v>3238</v>
      </c>
      <c r="C198" s="179"/>
      <c r="D198" s="180"/>
      <c r="E198" s="58" t="s">
        <v>177</v>
      </c>
      <c r="F198" s="73">
        <f>'Rashodi prema izvorima finan'!C184</f>
        <v>1442.14</v>
      </c>
      <c r="G198" s="73">
        <f>'Rashodi prema izvorima finan'!D184</f>
        <v>4000</v>
      </c>
      <c r="H198" s="73">
        <f>'Rashodi prema izvorima finan'!E184</f>
        <v>2654</v>
      </c>
      <c r="I198" s="73">
        <f>'Rashodi prema izvorima finan'!F184</f>
        <v>4533.5</v>
      </c>
      <c r="J198" s="60">
        <f t="shared" si="83"/>
        <v>113.33750000000001</v>
      </c>
      <c r="K198" s="60">
        <f t="shared" si="73"/>
        <v>314.35921616486604</v>
      </c>
      <c r="M198" s="125"/>
    </row>
    <row r="199" spans="2:15" x14ac:dyDescent="0.25">
      <c r="B199" s="178">
        <v>3239</v>
      </c>
      <c r="C199" s="179"/>
      <c r="D199" s="180"/>
      <c r="E199" s="58" t="s">
        <v>178</v>
      </c>
      <c r="F199" s="73">
        <f>'Rashodi prema izvorima finan'!C185</f>
        <v>19495</v>
      </c>
      <c r="G199" s="73">
        <f>'Rashodi prema izvorima finan'!D185</f>
        <v>12300</v>
      </c>
      <c r="H199" s="73">
        <f>'Rashodi prema izvorima finan'!E185</f>
        <v>19634</v>
      </c>
      <c r="I199" s="73">
        <f>'Rashodi prema izvorima finan'!F185</f>
        <v>13503.02</v>
      </c>
      <c r="J199" s="60">
        <f t="shared" si="83"/>
        <v>109.78065040650407</v>
      </c>
      <c r="K199" s="60">
        <f t="shared" si="73"/>
        <v>69.264016414465246</v>
      </c>
      <c r="M199" s="125"/>
    </row>
    <row r="200" spans="2:15" ht="25.5" x14ac:dyDescent="0.25">
      <c r="B200" s="174">
        <v>324</v>
      </c>
      <c r="C200" s="174"/>
      <c r="D200" s="174"/>
      <c r="E200" s="53" t="s">
        <v>212</v>
      </c>
      <c r="F200" s="73">
        <f>F201</f>
        <v>1454.56</v>
      </c>
      <c r="G200" s="73">
        <f>G201</f>
        <v>800</v>
      </c>
      <c r="H200" s="73">
        <f t="shared" ref="H200:I200" si="84">H201</f>
        <v>1327</v>
      </c>
      <c r="I200" s="73">
        <f t="shared" si="84"/>
        <v>779.99</v>
      </c>
      <c r="J200" s="60">
        <f t="shared" si="83"/>
        <v>97.498750000000001</v>
      </c>
      <c r="K200" s="60">
        <f t="shared" si="73"/>
        <v>53.623776262237378</v>
      </c>
      <c r="L200" s="123"/>
    </row>
    <row r="201" spans="2:15" ht="25.5" x14ac:dyDescent="0.25">
      <c r="B201" s="174">
        <v>3241</v>
      </c>
      <c r="C201" s="174"/>
      <c r="D201" s="174"/>
      <c r="E201" s="53" t="s">
        <v>212</v>
      </c>
      <c r="F201" s="73">
        <f>'Rashodi prema izvorima finan'!C187</f>
        <v>1454.56</v>
      </c>
      <c r="G201" s="73">
        <f>'Rashodi prema izvorima finan'!D187</f>
        <v>800</v>
      </c>
      <c r="H201" s="73">
        <f>'Rashodi prema izvorima finan'!E187</f>
        <v>1327</v>
      </c>
      <c r="I201" s="73">
        <f>'Rashodi prema izvorima finan'!F187</f>
        <v>779.99</v>
      </c>
      <c r="J201" s="60">
        <f t="shared" si="83"/>
        <v>97.498750000000001</v>
      </c>
      <c r="K201" s="60">
        <f t="shared" si="73"/>
        <v>53.623776262237378</v>
      </c>
      <c r="O201" s="125"/>
    </row>
    <row r="202" spans="2:15" x14ac:dyDescent="0.25">
      <c r="B202" s="178">
        <v>329</v>
      </c>
      <c r="C202" s="179"/>
      <c r="D202" s="180"/>
      <c r="E202" s="53" t="s">
        <v>180</v>
      </c>
      <c r="F202" s="73">
        <f>SUM(F203:F207)</f>
        <v>38823.57</v>
      </c>
      <c r="G202" s="73">
        <f>SUM(G203:G207)</f>
        <v>41957</v>
      </c>
      <c r="H202" s="73">
        <f t="shared" ref="H202:I202" si="85">SUM(H203:H207)</f>
        <v>39816</v>
      </c>
      <c r="I202" s="73">
        <f t="shared" si="85"/>
        <v>40638.089999999997</v>
      </c>
      <c r="J202" s="60">
        <f t="shared" si="83"/>
        <v>96.856519770240951</v>
      </c>
      <c r="K202" s="60">
        <f t="shared" si="73"/>
        <v>104.6737587501613</v>
      </c>
    </row>
    <row r="203" spans="2:15" x14ac:dyDescent="0.25">
      <c r="B203" s="178">
        <v>3292</v>
      </c>
      <c r="C203" s="179"/>
      <c r="D203" s="180"/>
      <c r="E203" s="58" t="s">
        <v>181</v>
      </c>
      <c r="F203" s="73">
        <f>'Rashodi prema izvorima finan'!C189</f>
        <v>10122.26</v>
      </c>
      <c r="G203" s="73">
        <f>'Rashodi prema izvorima finan'!D189</f>
        <v>13272</v>
      </c>
      <c r="H203" s="73">
        <f>'Rashodi prema izvorima finan'!E189</f>
        <v>13272</v>
      </c>
      <c r="I203" s="73">
        <f>'Rashodi prema izvorima finan'!F189</f>
        <v>11766.77</v>
      </c>
      <c r="J203" s="60">
        <f t="shared" si="83"/>
        <v>88.658604581072936</v>
      </c>
      <c r="K203" s="60">
        <f t="shared" si="73"/>
        <v>116.2464706498351</v>
      </c>
      <c r="M203" s="125"/>
    </row>
    <row r="204" spans="2:15" x14ac:dyDescent="0.25">
      <c r="B204" s="178">
        <v>3293</v>
      </c>
      <c r="C204" s="179"/>
      <c r="D204" s="180"/>
      <c r="E204" s="58" t="s">
        <v>182</v>
      </c>
      <c r="F204" s="73">
        <f>'Rashodi prema izvorima finan'!C190</f>
        <v>7792.27</v>
      </c>
      <c r="G204" s="73">
        <f>'Rashodi prema izvorima finan'!D190</f>
        <v>8500</v>
      </c>
      <c r="H204" s="73">
        <f>'Rashodi prema izvorima finan'!E190</f>
        <v>7963</v>
      </c>
      <c r="I204" s="73">
        <f>'Rashodi prema izvorima finan'!F190</f>
        <v>7297.65</v>
      </c>
      <c r="J204" s="60">
        <f t="shared" si="83"/>
        <v>85.854705882352931</v>
      </c>
      <c r="K204" s="60">
        <f t="shared" si="73"/>
        <v>93.652427341455052</v>
      </c>
      <c r="M204" s="125"/>
    </row>
    <row r="205" spans="2:15" x14ac:dyDescent="0.25">
      <c r="B205" s="178">
        <v>3294</v>
      </c>
      <c r="C205" s="179"/>
      <c r="D205" s="180"/>
      <c r="E205" s="58" t="s">
        <v>222</v>
      </c>
      <c r="F205" s="73">
        <f>'Rashodi prema izvorima finan'!C191</f>
        <v>3311.84</v>
      </c>
      <c r="G205" s="73">
        <f>'Rashodi prema izvorima finan'!D191</f>
        <v>4500</v>
      </c>
      <c r="H205" s="73">
        <f>'Rashodi prema izvorima finan'!E191</f>
        <v>3318</v>
      </c>
      <c r="I205" s="73">
        <f>'Rashodi prema izvorima finan'!F191</f>
        <v>4468.83</v>
      </c>
      <c r="J205" s="60">
        <f t="shared" si="83"/>
        <v>99.307333333333332</v>
      </c>
      <c r="K205" s="60">
        <f t="shared" si="73"/>
        <v>134.9349606261172</v>
      </c>
      <c r="L205" s="123"/>
    </row>
    <row r="206" spans="2:15" x14ac:dyDescent="0.25">
      <c r="B206" s="174">
        <v>3295</v>
      </c>
      <c r="C206" s="174"/>
      <c r="D206" s="174"/>
      <c r="E206" s="53" t="s">
        <v>183</v>
      </c>
      <c r="F206" s="73">
        <f>'Rashodi prema izvorima finan'!C192</f>
        <v>1357.09</v>
      </c>
      <c r="G206" s="73">
        <f>'Rashodi prema izvorima finan'!D192</f>
        <v>685</v>
      </c>
      <c r="H206" s="73">
        <f>'Rashodi prema izvorima finan'!E192</f>
        <v>1991</v>
      </c>
      <c r="I206" s="73">
        <f>'Rashodi prema izvorima finan'!F192</f>
        <v>545.08000000000004</v>
      </c>
      <c r="J206" s="60">
        <f t="shared" si="83"/>
        <v>79.573722627737226</v>
      </c>
      <c r="K206" s="60">
        <f t="shared" si="73"/>
        <v>40.165353808516755</v>
      </c>
      <c r="M206" s="125"/>
    </row>
    <row r="207" spans="2:15" x14ac:dyDescent="0.25">
      <c r="B207" s="174">
        <v>3299</v>
      </c>
      <c r="C207" s="174"/>
      <c r="D207" s="174"/>
      <c r="E207" s="53" t="s">
        <v>180</v>
      </c>
      <c r="F207" s="73">
        <f>'Rashodi prema izvorima finan'!C193</f>
        <v>16240.11</v>
      </c>
      <c r="G207" s="73">
        <v>15000</v>
      </c>
      <c r="H207" s="73">
        <f>'Rashodi prema izvorima finan'!E193</f>
        <v>13272</v>
      </c>
      <c r="I207" s="73">
        <v>16559.759999999998</v>
      </c>
      <c r="J207" s="60">
        <f t="shared" si="83"/>
        <v>110.39839999999998</v>
      </c>
      <c r="K207" s="60">
        <f t="shared" si="73"/>
        <v>101.96827484542898</v>
      </c>
      <c r="M207" s="125"/>
    </row>
    <row r="208" spans="2:15" x14ac:dyDescent="0.25">
      <c r="B208" s="178">
        <v>34</v>
      </c>
      <c r="C208" s="179"/>
      <c r="D208" s="180"/>
      <c r="E208" s="53" t="s">
        <v>184</v>
      </c>
      <c r="F208" s="73">
        <f>F209</f>
        <v>2171.39</v>
      </c>
      <c r="G208" s="73">
        <f>G209</f>
        <v>1663</v>
      </c>
      <c r="H208" s="73">
        <f t="shared" ref="H208:I208" si="86">H209</f>
        <v>1062</v>
      </c>
      <c r="I208" s="73">
        <f t="shared" si="86"/>
        <v>1907.1200000000001</v>
      </c>
      <c r="J208" s="60">
        <f t="shared" si="83"/>
        <v>114.67949488875526</v>
      </c>
      <c r="K208" s="60">
        <f t="shared" si="73"/>
        <v>87.829454865316691</v>
      </c>
    </row>
    <row r="209" spans="2:15" x14ac:dyDescent="0.25">
      <c r="B209" s="178">
        <v>343</v>
      </c>
      <c r="C209" s="179"/>
      <c r="D209" s="180"/>
      <c r="E209" s="58" t="s">
        <v>185</v>
      </c>
      <c r="F209" s="73">
        <f>F210+F211+F212</f>
        <v>2171.39</v>
      </c>
      <c r="G209" s="73">
        <f>G210+G211+G212</f>
        <v>1663</v>
      </c>
      <c r="H209" s="73">
        <f t="shared" ref="H209:I209" si="87">H210+H211+H212</f>
        <v>1062</v>
      </c>
      <c r="I209" s="73">
        <f t="shared" si="87"/>
        <v>1907.1200000000001</v>
      </c>
      <c r="J209" s="60">
        <f t="shared" si="83"/>
        <v>114.67949488875526</v>
      </c>
      <c r="K209" s="60">
        <f t="shared" si="73"/>
        <v>87.829454865316691</v>
      </c>
    </row>
    <row r="210" spans="2:15" x14ac:dyDescent="0.25">
      <c r="B210" s="178">
        <v>3431</v>
      </c>
      <c r="C210" s="179"/>
      <c r="D210" s="180"/>
      <c r="E210" s="58" t="s">
        <v>186</v>
      </c>
      <c r="F210" s="73">
        <f>'Rashodi prema izvorima finan'!C196</f>
        <v>1110.28</v>
      </c>
      <c r="G210" s="73">
        <f>'Rashodi prema izvorima finan'!D196</f>
        <v>1250</v>
      </c>
      <c r="H210" s="73">
        <f>'Rashodi prema izvorima finan'!E196</f>
        <v>1062</v>
      </c>
      <c r="I210" s="73">
        <f>'Rashodi prema izvorima finan'!F196</f>
        <v>1345.81</v>
      </c>
      <c r="J210" s="60">
        <f t="shared" si="83"/>
        <v>107.6648</v>
      </c>
      <c r="K210" s="60">
        <f t="shared" si="73"/>
        <v>121.213567748676</v>
      </c>
      <c r="L210" s="123"/>
    </row>
    <row r="211" spans="2:15" ht="25.5" x14ac:dyDescent="0.25">
      <c r="B211" s="178">
        <v>3432</v>
      </c>
      <c r="C211" s="179"/>
      <c r="D211" s="180"/>
      <c r="E211" s="58" t="s">
        <v>187</v>
      </c>
      <c r="F211" s="73">
        <f>'Rashodi prema izvorima finan'!C197</f>
        <v>1029.2</v>
      </c>
      <c r="G211" s="73">
        <f>'Rashodi prema izvorima finan'!D197</f>
        <v>400</v>
      </c>
      <c r="H211" s="73">
        <f>'Rashodi prema izvorima finan'!E197</f>
        <v>0</v>
      </c>
      <c r="I211" s="73">
        <f>'Rashodi prema izvorima finan'!F197</f>
        <v>548.61</v>
      </c>
      <c r="J211" s="60">
        <f t="shared" si="83"/>
        <v>137.1525</v>
      </c>
      <c r="K211" s="60">
        <f t="shared" si="73"/>
        <v>53.304508356004668</v>
      </c>
      <c r="M211" s="125"/>
    </row>
    <row r="212" spans="2:15" x14ac:dyDescent="0.25">
      <c r="B212" s="178">
        <v>3433</v>
      </c>
      <c r="C212" s="179"/>
      <c r="D212" s="180"/>
      <c r="E212" s="58" t="s">
        <v>188</v>
      </c>
      <c r="F212" s="73">
        <f>'Rashodi prema izvorima finan'!C198</f>
        <v>31.91</v>
      </c>
      <c r="G212" s="73">
        <f>'Rashodi prema izvorima finan'!D198</f>
        <v>13</v>
      </c>
      <c r="H212" s="73">
        <f>'Rashodi prema izvorima finan'!E198</f>
        <v>0</v>
      </c>
      <c r="I212" s="73">
        <f>'Rashodi prema izvorima finan'!F198</f>
        <v>12.7</v>
      </c>
      <c r="J212" s="60">
        <f t="shared" si="83"/>
        <v>97.692307692307693</v>
      </c>
      <c r="K212" s="60">
        <f t="shared" si="73"/>
        <v>39.799435913506734</v>
      </c>
      <c r="M212" s="125"/>
    </row>
    <row r="213" spans="2:15" ht="25.5" x14ac:dyDescent="0.25">
      <c r="B213" s="178">
        <v>36</v>
      </c>
      <c r="C213" s="179"/>
      <c r="D213" s="180"/>
      <c r="E213" s="58" t="s">
        <v>189</v>
      </c>
      <c r="F213" s="73">
        <f>F214</f>
        <v>10282.73</v>
      </c>
      <c r="G213" s="73">
        <f>G214</f>
        <v>13257</v>
      </c>
      <c r="H213" s="73">
        <f t="shared" ref="H213:I213" si="88">H214</f>
        <v>11500</v>
      </c>
      <c r="I213" s="73">
        <f t="shared" si="88"/>
        <v>14566.91</v>
      </c>
      <c r="J213" s="60">
        <f t="shared" si="83"/>
        <v>109.88089311307235</v>
      </c>
      <c r="K213" s="60">
        <f t="shared" si="73"/>
        <v>141.66383829975112</v>
      </c>
    </row>
    <row r="214" spans="2:15" ht="25.5" x14ac:dyDescent="0.25">
      <c r="B214" s="178">
        <v>369</v>
      </c>
      <c r="C214" s="179"/>
      <c r="D214" s="180"/>
      <c r="E214" s="58" t="s">
        <v>223</v>
      </c>
      <c r="F214" s="73">
        <f>F215</f>
        <v>10282.73</v>
      </c>
      <c r="G214" s="73">
        <f>G215</f>
        <v>13257</v>
      </c>
      <c r="H214" s="73">
        <f t="shared" ref="H214:I214" si="89">H215</f>
        <v>11500</v>
      </c>
      <c r="I214" s="73">
        <f t="shared" si="89"/>
        <v>14566.91</v>
      </c>
      <c r="J214" s="60">
        <f t="shared" si="83"/>
        <v>109.88089311307235</v>
      </c>
      <c r="K214" s="60">
        <f t="shared" si="73"/>
        <v>141.66383829975112</v>
      </c>
    </row>
    <row r="215" spans="2:15" ht="25.5" x14ac:dyDescent="0.25">
      <c r="B215" s="178">
        <v>3691</v>
      </c>
      <c r="C215" s="179"/>
      <c r="D215" s="180"/>
      <c r="E215" s="58" t="s">
        <v>89</v>
      </c>
      <c r="F215" s="73">
        <f>'Rashodi prema izvorima finan'!C201</f>
        <v>10282.73</v>
      </c>
      <c r="G215" s="73">
        <f>'Rashodi prema izvorima finan'!D201</f>
        <v>13257</v>
      </c>
      <c r="H215" s="73">
        <f>'Rashodi prema izvorima finan'!E201</f>
        <v>11500</v>
      </c>
      <c r="I215" s="73">
        <f>'Rashodi prema izvorima finan'!F201</f>
        <v>14566.91</v>
      </c>
      <c r="J215" s="60">
        <f t="shared" si="83"/>
        <v>109.88089311307235</v>
      </c>
      <c r="K215" s="60">
        <f t="shared" si="73"/>
        <v>141.66383829975112</v>
      </c>
      <c r="M215" s="125"/>
    </row>
    <row r="216" spans="2:15" x14ac:dyDescent="0.25">
      <c r="B216" s="194">
        <v>37</v>
      </c>
      <c r="C216" s="195"/>
      <c r="D216" s="196"/>
      <c r="E216" s="114" t="s">
        <v>299</v>
      </c>
      <c r="F216" s="73">
        <f>F217</f>
        <v>5308.91</v>
      </c>
      <c r="G216" s="73">
        <f t="shared" ref="G216:I216" si="90">G217</f>
        <v>0</v>
      </c>
      <c r="H216" s="73">
        <f t="shared" si="90"/>
        <v>0</v>
      </c>
      <c r="I216" s="73">
        <f t="shared" si="90"/>
        <v>0</v>
      </c>
      <c r="J216" s="60" t="e">
        <f t="shared" si="83"/>
        <v>#DIV/0!</v>
      </c>
      <c r="K216" s="60">
        <f t="shared" si="73"/>
        <v>0</v>
      </c>
    </row>
    <row r="217" spans="2:15" x14ac:dyDescent="0.25">
      <c r="B217" s="194">
        <v>372</v>
      </c>
      <c r="C217" s="195"/>
      <c r="D217" s="196"/>
      <c r="E217" s="114" t="s">
        <v>300</v>
      </c>
      <c r="F217" s="73">
        <f>F218</f>
        <v>5308.91</v>
      </c>
      <c r="G217" s="73">
        <f t="shared" ref="G217:I217" si="91">G218</f>
        <v>0</v>
      </c>
      <c r="H217" s="73">
        <f t="shared" si="91"/>
        <v>0</v>
      </c>
      <c r="I217" s="73">
        <f t="shared" si="91"/>
        <v>0</v>
      </c>
      <c r="J217" s="60" t="e">
        <f t="shared" si="83"/>
        <v>#DIV/0!</v>
      </c>
      <c r="K217" s="60">
        <f t="shared" si="73"/>
        <v>0</v>
      </c>
    </row>
    <row r="218" spans="2:15" x14ac:dyDescent="0.25">
      <c r="B218" s="194">
        <v>3721</v>
      </c>
      <c r="C218" s="195"/>
      <c r="D218" s="196"/>
      <c r="E218" s="114" t="s">
        <v>191</v>
      </c>
      <c r="F218" s="73">
        <f>'Rashodi prema izvorima finan'!C204</f>
        <v>5308.91</v>
      </c>
      <c r="G218" s="73">
        <f>'Rashodi prema izvorima finan'!D204</f>
        <v>0</v>
      </c>
      <c r="H218" s="73">
        <f>'Rashodi prema izvorima finan'!E204</f>
        <v>0</v>
      </c>
      <c r="I218" s="73">
        <f>'Rashodi prema izvorima finan'!F204</f>
        <v>0</v>
      </c>
      <c r="J218" s="60" t="e">
        <f t="shared" si="83"/>
        <v>#DIV/0!</v>
      </c>
      <c r="K218" s="60">
        <f t="shared" si="73"/>
        <v>0</v>
      </c>
    </row>
    <row r="219" spans="2:15" x14ac:dyDescent="0.25">
      <c r="B219" s="194">
        <v>38</v>
      </c>
      <c r="C219" s="195"/>
      <c r="D219" s="196"/>
      <c r="E219" s="114" t="s">
        <v>303</v>
      </c>
      <c r="F219" s="73">
        <f>F220</f>
        <v>1260.8699999999999</v>
      </c>
      <c r="G219" s="73">
        <f t="shared" ref="G219:I219" si="92">G220</f>
        <v>1265</v>
      </c>
      <c r="H219" s="73">
        <f t="shared" si="92"/>
        <v>0</v>
      </c>
      <c r="I219" s="73">
        <f t="shared" si="92"/>
        <v>1265</v>
      </c>
      <c r="J219" s="60">
        <f t="shared" si="83"/>
        <v>100</v>
      </c>
      <c r="K219" s="60">
        <f t="shared" si="73"/>
        <v>100.32755161118911</v>
      </c>
      <c r="O219" s="125"/>
    </row>
    <row r="220" spans="2:15" x14ac:dyDescent="0.25">
      <c r="B220" s="194">
        <v>381</v>
      </c>
      <c r="C220" s="195"/>
      <c r="D220" s="196"/>
      <c r="E220" s="114" t="s">
        <v>97</v>
      </c>
      <c r="F220" s="73">
        <f>F221</f>
        <v>1260.8699999999999</v>
      </c>
      <c r="G220" s="73">
        <f t="shared" ref="G220:I220" si="93">G221</f>
        <v>1265</v>
      </c>
      <c r="H220" s="73">
        <f t="shared" si="93"/>
        <v>0</v>
      </c>
      <c r="I220" s="73">
        <f t="shared" si="93"/>
        <v>1265</v>
      </c>
      <c r="J220" s="60">
        <f t="shared" si="83"/>
        <v>100</v>
      </c>
      <c r="K220" s="60">
        <f t="shared" si="73"/>
        <v>100.32755161118911</v>
      </c>
      <c r="L220" s="123"/>
    </row>
    <row r="221" spans="2:15" x14ac:dyDescent="0.25">
      <c r="B221" s="194">
        <v>3811</v>
      </c>
      <c r="C221" s="195"/>
      <c r="D221" s="196"/>
      <c r="E221" s="114" t="s">
        <v>286</v>
      </c>
      <c r="F221" s="73">
        <f>'Rashodi prema izvorima finan'!C207</f>
        <v>1260.8699999999999</v>
      </c>
      <c r="G221" s="73">
        <f>'Rashodi prema izvorima finan'!D207</f>
        <v>1265</v>
      </c>
      <c r="H221" s="73">
        <f>'Rashodi prema izvorima finan'!E207</f>
        <v>0</v>
      </c>
      <c r="I221" s="73">
        <f>'Rashodi prema izvorima finan'!F207</f>
        <v>1265</v>
      </c>
      <c r="J221" s="60">
        <f t="shared" si="83"/>
        <v>100</v>
      </c>
      <c r="K221" s="60">
        <f t="shared" si="73"/>
        <v>100.32755161118911</v>
      </c>
    </row>
    <row r="222" spans="2:15" x14ac:dyDescent="0.25">
      <c r="B222" s="174">
        <v>4</v>
      </c>
      <c r="C222" s="174"/>
      <c r="D222" s="174"/>
      <c r="E222" s="53" t="s">
        <v>6</v>
      </c>
      <c r="F222" s="73">
        <f>F223+F226</f>
        <v>26459.03</v>
      </c>
      <c r="G222" s="73">
        <f>G223+G226</f>
        <v>46421</v>
      </c>
      <c r="H222" s="73">
        <f t="shared" ref="H222:I222" si="94">H223+H226</f>
        <v>23308</v>
      </c>
      <c r="I222" s="73">
        <f t="shared" si="94"/>
        <v>46824.2</v>
      </c>
      <c r="J222" s="60">
        <f t="shared" si="83"/>
        <v>100.86857241334739</v>
      </c>
      <c r="K222" s="60">
        <f t="shared" si="73"/>
        <v>176.96869461956842</v>
      </c>
    </row>
    <row r="223" spans="2:15" ht="25.5" x14ac:dyDescent="0.25">
      <c r="B223" s="174">
        <v>41</v>
      </c>
      <c r="C223" s="174"/>
      <c r="D223" s="174"/>
      <c r="E223" s="53" t="s">
        <v>264</v>
      </c>
      <c r="F223" s="73">
        <f>F224</f>
        <v>0</v>
      </c>
      <c r="G223" s="73">
        <f>G224</f>
        <v>2238</v>
      </c>
      <c r="H223" s="73">
        <f t="shared" ref="H223:I223" si="95">H224</f>
        <v>0</v>
      </c>
      <c r="I223" s="73">
        <f t="shared" si="95"/>
        <v>2500.44</v>
      </c>
      <c r="J223" s="60">
        <f t="shared" si="83"/>
        <v>111.72654155495978</v>
      </c>
      <c r="K223" s="60" t="e">
        <f t="shared" si="73"/>
        <v>#DIV/0!</v>
      </c>
    </row>
    <row r="224" spans="2:15" x14ac:dyDescent="0.25">
      <c r="B224" s="178">
        <v>412</v>
      </c>
      <c r="C224" s="179"/>
      <c r="D224" s="180"/>
      <c r="E224" s="53" t="s">
        <v>240</v>
      </c>
      <c r="F224" s="73">
        <f>F225</f>
        <v>0</v>
      </c>
      <c r="G224" s="73">
        <f>G225</f>
        <v>2238</v>
      </c>
      <c r="H224" s="73">
        <f t="shared" ref="H224:I224" si="96">H225</f>
        <v>0</v>
      </c>
      <c r="I224" s="73">
        <f t="shared" si="96"/>
        <v>2500.44</v>
      </c>
      <c r="J224" s="60">
        <f t="shared" si="83"/>
        <v>111.72654155495978</v>
      </c>
      <c r="K224" s="60" t="e">
        <f t="shared" si="73"/>
        <v>#DIV/0!</v>
      </c>
    </row>
    <row r="225" spans="2:13" x14ac:dyDescent="0.25">
      <c r="B225" s="178">
        <v>4123</v>
      </c>
      <c r="C225" s="179"/>
      <c r="D225" s="180"/>
      <c r="E225" s="58" t="s">
        <v>192</v>
      </c>
      <c r="F225" s="73">
        <f>'Rashodi prema izvorima finan'!C211</f>
        <v>0</v>
      </c>
      <c r="G225" s="73">
        <f>'Rashodi prema izvorima finan'!D211</f>
        <v>2238</v>
      </c>
      <c r="H225" s="73">
        <f>'Rashodi prema izvorima finan'!E211</f>
        <v>0</v>
      </c>
      <c r="I225" s="73">
        <f>'Rashodi prema izvorima finan'!F211</f>
        <v>2500.44</v>
      </c>
      <c r="J225" s="60">
        <f t="shared" si="83"/>
        <v>111.72654155495978</v>
      </c>
      <c r="K225" s="60" t="e">
        <f t="shared" si="73"/>
        <v>#DIV/0!</v>
      </c>
      <c r="M225" s="125"/>
    </row>
    <row r="226" spans="2:13" ht="25.5" x14ac:dyDescent="0.25">
      <c r="B226" s="178">
        <v>42</v>
      </c>
      <c r="C226" s="179"/>
      <c r="D226" s="180"/>
      <c r="E226" s="58" t="s">
        <v>262</v>
      </c>
      <c r="F226" s="73">
        <f>F227+F230+F232</f>
        <v>26459.03</v>
      </c>
      <c r="G226" s="73">
        <f>G227+G230+G232</f>
        <v>44183</v>
      </c>
      <c r="H226" s="73">
        <f t="shared" ref="H226:I226" si="97">H227+H230+H232</f>
        <v>23308</v>
      </c>
      <c r="I226" s="73">
        <f t="shared" si="97"/>
        <v>44323.759999999995</v>
      </c>
      <c r="J226" s="60">
        <f t="shared" si="83"/>
        <v>100.31858407079646</v>
      </c>
      <c r="K226" s="60">
        <f t="shared" si="73"/>
        <v>167.51846156113811</v>
      </c>
    </row>
    <row r="227" spans="2:13" x14ac:dyDescent="0.25">
      <c r="B227" s="178">
        <v>422</v>
      </c>
      <c r="C227" s="179"/>
      <c r="D227" s="180"/>
      <c r="E227" s="58" t="s">
        <v>194</v>
      </c>
      <c r="F227" s="73">
        <f>F228+F229</f>
        <v>22966.69</v>
      </c>
      <c r="G227" s="73">
        <f t="shared" ref="G227:I227" si="98">G228+G229</f>
        <v>39860</v>
      </c>
      <c r="H227" s="73">
        <f t="shared" si="98"/>
        <v>19908</v>
      </c>
      <c r="I227" s="73">
        <f t="shared" si="98"/>
        <v>39689.519999999997</v>
      </c>
      <c r="J227" s="60">
        <f t="shared" si="83"/>
        <v>99.572303060712485</v>
      </c>
      <c r="K227" s="60">
        <f t="shared" si="73"/>
        <v>172.81340933325612</v>
      </c>
    </row>
    <row r="228" spans="2:13" x14ac:dyDescent="0.25">
      <c r="B228" s="174">
        <v>4221</v>
      </c>
      <c r="C228" s="174"/>
      <c r="D228" s="174"/>
      <c r="E228" s="53" t="s">
        <v>100</v>
      </c>
      <c r="F228" s="73">
        <f>'Rashodi prema izvorima finan'!C214</f>
        <v>22966.69</v>
      </c>
      <c r="G228" s="73">
        <f>'Rashodi prema izvorima finan'!D214</f>
        <v>39690</v>
      </c>
      <c r="H228" s="73">
        <f>'Rashodi prema izvorima finan'!E214</f>
        <v>19908</v>
      </c>
      <c r="I228" s="73">
        <f>'Rashodi prema izvorima finan'!F214</f>
        <v>39519.53</v>
      </c>
      <c r="J228" s="60">
        <f t="shared" si="83"/>
        <v>99.570496346686824</v>
      </c>
      <c r="K228" s="60">
        <f t="shared" si="73"/>
        <v>172.07325043356269</v>
      </c>
      <c r="L228" s="123"/>
    </row>
    <row r="229" spans="2:13" x14ac:dyDescent="0.25">
      <c r="B229" s="174">
        <v>4227</v>
      </c>
      <c r="C229" s="174"/>
      <c r="D229" s="174"/>
      <c r="E229" s="72" t="s">
        <v>304</v>
      </c>
      <c r="F229" s="73">
        <f>'Rashodi prema izvorima finan'!C215</f>
        <v>0</v>
      </c>
      <c r="G229" s="73">
        <f>'Rashodi prema izvorima finan'!D215</f>
        <v>170</v>
      </c>
      <c r="H229" s="73">
        <f>'Rashodi prema izvorima finan'!E215</f>
        <v>0</v>
      </c>
      <c r="I229" s="73">
        <f>'Rashodi prema izvorima finan'!F215</f>
        <v>169.99</v>
      </c>
      <c r="J229" s="60">
        <f t="shared" si="83"/>
        <v>99.994117647058829</v>
      </c>
      <c r="K229" s="60" t="e">
        <f t="shared" si="73"/>
        <v>#DIV/0!</v>
      </c>
      <c r="L229" s="123"/>
    </row>
    <row r="230" spans="2:13" ht="25.5" x14ac:dyDescent="0.25">
      <c r="B230" s="178">
        <v>424</v>
      </c>
      <c r="C230" s="179"/>
      <c r="D230" s="180"/>
      <c r="E230" s="58" t="s">
        <v>269</v>
      </c>
      <c r="F230" s="73">
        <f>F231</f>
        <v>3492.34</v>
      </c>
      <c r="G230" s="73">
        <f>G231</f>
        <v>3000</v>
      </c>
      <c r="H230" s="73">
        <f t="shared" ref="H230:I230" si="99">H231</f>
        <v>3400</v>
      </c>
      <c r="I230" s="73">
        <f t="shared" si="99"/>
        <v>3310.79</v>
      </c>
      <c r="J230" s="60">
        <f t="shared" si="83"/>
        <v>110.35966666666666</v>
      </c>
      <c r="K230" s="60">
        <f t="shared" si="73"/>
        <v>94.80147981009867</v>
      </c>
    </row>
    <row r="231" spans="2:13" x14ac:dyDescent="0.25">
      <c r="B231" s="178">
        <v>4241</v>
      </c>
      <c r="C231" s="179"/>
      <c r="D231" s="180"/>
      <c r="E231" s="58" t="s">
        <v>241</v>
      </c>
      <c r="F231" s="73">
        <f>'Rashodi prema izvorima finan'!C217</f>
        <v>3492.34</v>
      </c>
      <c r="G231" s="73">
        <f>'Rashodi prema izvorima finan'!D217</f>
        <v>3000</v>
      </c>
      <c r="H231" s="73">
        <f>'Rashodi prema izvorima finan'!E217</f>
        <v>3400</v>
      </c>
      <c r="I231" s="73">
        <f>'Rashodi prema izvorima finan'!F217</f>
        <v>3310.79</v>
      </c>
      <c r="J231" s="60">
        <f t="shared" si="83"/>
        <v>110.35966666666666</v>
      </c>
      <c r="K231" s="60">
        <f t="shared" si="73"/>
        <v>94.80147981009867</v>
      </c>
    </row>
    <row r="232" spans="2:13" x14ac:dyDescent="0.25">
      <c r="B232" s="178">
        <v>426</v>
      </c>
      <c r="C232" s="179"/>
      <c r="D232" s="180"/>
      <c r="E232" s="58" t="s">
        <v>198</v>
      </c>
      <c r="F232" s="73">
        <f>F233</f>
        <v>0</v>
      </c>
      <c r="G232" s="73">
        <f>G233</f>
        <v>1323</v>
      </c>
      <c r="H232" s="73">
        <f t="shared" ref="H232:I232" si="100">H233</f>
        <v>0</v>
      </c>
      <c r="I232" s="73">
        <f t="shared" si="100"/>
        <v>1323.45</v>
      </c>
      <c r="J232" s="60">
        <f t="shared" si="83"/>
        <v>100.03401360544217</v>
      </c>
      <c r="K232" s="60" t="e">
        <f t="shared" si="73"/>
        <v>#DIV/0!</v>
      </c>
    </row>
    <row r="233" spans="2:13" x14ac:dyDescent="0.25">
      <c r="B233" s="174">
        <v>4261</v>
      </c>
      <c r="C233" s="174"/>
      <c r="D233" s="174"/>
      <c r="E233" s="53" t="s">
        <v>199</v>
      </c>
      <c r="F233" s="73">
        <f>'Rashodi prema izvorima finan'!C219</f>
        <v>0</v>
      </c>
      <c r="G233" s="73">
        <f>'Rashodi prema izvorima finan'!D219</f>
        <v>1323</v>
      </c>
      <c r="H233" s="73">
        <f>'Rashodi prema izvorima finan'!E219</f>
        <v>0</v>
      </c>
      <c r="I233" s="73">
        <f>'Rashodi prema izvorima finan'!F219</f>
        <v>1323.45</v>
      </c>
      <c r="J233" s="60">
        <f t="shared" si="83"/>
        <v>100.03401360544217</v>
      </c>
      <c r="K233" s="60" t="e">
        <f t="shared" si="73"/>
        <v>#DIV/0!</v>
      </c>
      <c r="L233" s="123"/>
    </row>
    <row r="234" spans="2:13" x14ac:dyDescent="0.25">
      <c r="B234" s="174" t="s">
        <v>216</v>
      </c>
      <c r="C234" s="174"/>
      <c r="D234" s="174"/>
      <c r="E234" s="53" t="s">
        <v>203</v>
      </c>
      <c r="F234" s="73"/>
      <c r="G234" s="73"/>
      <c r="H234" s="73"/>
      <c r="I234" s="73"/>
      <c r="J234" s="60"/>
      <c r="K234" s="60"/>
    </row>
    <row r="235" spans="2:13" x14ac:dyDescent="0.25">
      <c r="B235" s="178" t="s">
        <v>227</v>
      </c>
      <c r="C235" s="179"/>
      <c r="D235" s="180"/>
      <c r="E235" s="53" t="s">
        <v>228</v>
      </c>
      <c r="F235" s="73"/>
      <c r="G235" s="73"/>
      <c r="H235" s="73"/>
      <c r="I235" s="73"/>
      <c r="J235" s="60"/>
      <c r="K235" s="60"/>
    </row>
    <row r="236" spans="2:13" x14ac:dyDescent="0.25">
      <c r="B236" s="178">
        <v>43</v>
      </c>
      <c r="C236" s="179"/>
      <c r="D236" s="180"/>
      <c r="E236" s="53" t="s">
        <v>225</v>
      </c>
      <c r="F236" s="73">
        <f>F237</f>
        <v>0</v>
      </c>
      <c r="G236" s="73">
        <f t="shared" ref="G236:H236" si="101">G237</f>
        <v>57875</v>
      </c>
      <c r="H236" s="73">
        <f t="shared" si="101"/>
        <v>0</v>
      </c>
      <c r="I236" s="73">
        <f>I237</f>
        <v>37785.51</v>
      </c>
      <c r="J236" s="60">
        <f t="shared" ref="J236:J280" si="102">I236/G236*100</f>
        <v>65.288138228941676</v>
      </c>
      <c r="K236" s="60" t="e">
        <f t="shared" si="73"/>
        <v>#DIV/0!</v>
      </c>
    </row>
    <row r="237" spans="2:13" x14ac:dyDescent="0.25">
      <c r="B237" s="178">
        <v>3</v>
      </c>
      <c r="C237" s="179"/>
      <c r="D237" s="180"/>
      <c r="E237" s="120" t="s">
        <v>4</v>
      </c>
      <c r="F237" s="73">
        <f>F238+F245</f>
        <v>0</v>
      </c>
      <c r="G237" s="73">
        <f>G238+G245</f>
        <v>57875</v>
      </c>
      <c r="H237" s="73">
        <f t="shared" ref="H237" si="103">H238+H245</f>
        <v>0</v>
      </c>
      <c r="I237" s="73">
        <f>I238+I245+I252</f>
        <v>37785.51</v>
      </c>
      <c r="J237" s="60">
        <f t="shared" si="102"/>
        <v>65.288138228941676</v>
      </c>
      <c r="K237" s="60" t="e">
        <f t="shared" si="73"/>
        <v>#DIV/0!</v>
      </c>
    </row>
    <row r="238" spans="2:13" x14ac:dyDescent="0.25">
      <c r="B238" s="178">
        <v>31</v>
      </c>
      <c r="C238" s="179"/>
      <c r="D238" s="180"/>
      <c r="E238" s="120" t="s">
        <v>5</v>
      </c>
      <c r="F238" s="73">
        <f>F239+F241+F243</f>
        <v>0</v>
      </c>
      <c r="G238" s="73">
        <f t="shared" ref="G238:I238" si="104">G239+G241+G243</f>
        <v>39714</v>
      </c>
      <c r="H238" s="73">
        <f t="shared" si="104"/>
        <v>0</v>
      </c>
      <c r="I238" s="73">
        <f t="shared" si="104"/>
        <v>22811.510000000002</v>
      </c>
      <c r="J238" s="60">
        <f t="shared" si="102"/>
        <v>57.439467190411442</v>
      </c>
      <c r="K238" s="60" t="e">
        <f t="shared" si="73"/>
        <v>#DIV/0!</v>
      </c>
    </row>
    <row r="239" spans="2:13" x14ac:dyDescent="0.25">
      <c r="B239" s="178">
        <v>311</v>
      </c>
      <c r="C239" s="179"/>
      <c r="D239" s="180"/>
      <c r="E239" s="120" t="s">
        <v>34</v>
      </c>
      <c r="F239" s="73">
        <f>F240</f>
        <v>0</v>
      </c>
      <c r="G239" s="73">
        <f t="shared" ref="G239:I239" si="105">G240</f>
        <v>33316</v>
      </c>
      <c r="H239" s="73">
        <f t="shared" si="105"/>
        <v>0</v>
      </c>
      <c r="I239" s="73">
        <f t="shared" si="105"/>
        <v>20019.95</v>
      </c>
      <c r="J239" s="60">
        <f t="shared" si="102"/>
        <v>60.091097370632731</v>
      </c>
      <c r="K239" s="60" t="e">
        <f t="shared" si="73"/>
        <v>#DIV/0!</v>
      </c>
    </row>
    <row r="240" spans="2:13" x14ac:dyDescent="0.25">
      <c r="B240" s="174">
        <v>3111</v>
      </c>
      <c r="C240" s="174"/>
      <c r="D240" s="174"/>
      <c r="E240" s="53" t="s">
        <v>35</v>
      </c>
      <c r="F240" s="73">
        <v>0</v>
      </c>
      <c r="G240" s="73">
        <v>33316</v>
      </c>
      <c r="H240" s="73">
        <v>0</v>
      </c>
      <c r="I240" s="73">
        <v>20019.95</v>
      </c>
      <c r="J240" s="60">
        <f t="shared" si="102"/>
        <v>60.091097370632731</v>
      </c>
      <c r="K240" s="60" t="e">
        <f t="shared" si="73"/>
        <v>#DIV/0!</v>
      </c>
    </row>
    <row r="241" spans="2:16" x14ac:dyDescent="0.25">
      <c r="B241" s="175">
        <v>312</v>
      </c>
      <c r="C241" s="176"/>
      <c r="D241" s="177"/>
      <c r="E241" s="53" t="s">
        <v>157</v>
      </c>
      <c r="F241" s="73">
        <f>F242</f>
        <v>0</v>
      </c>
      <c r="G241" s="73">
        <f t="shared" ref="G241:I241" si="106">G242</f>
        <v>900</v>
      </c>
      <c r="H241" s="73">
        <f t="shared" si="106"/>
        <v>0</v>
      </c>
      <c r="I241" s="73">
        <f t="shared" si="106"/>
        <v>600</v>
      </c>
      <c r="J241" s="60">
        <f t="shared" si="102"/>
        <v>66.666666666666657</v>
      </c>
      <c r="K241" s="60" t="e">
        <f t="shared" si="73"/>
        <v>#DIV/0!</v>
      </c>
    </row>
    <row r="242" spans="2:16" x14ac:dyDescent="0.25">
      <c r="B242" s="175">
        <v>3121</v>
      </c>
      <c r="C242" s="176"/>
      <c r="D242" s="177"/>
      <c r="E242" s="53" t="s">
        <v>157</v>
      </c>
      <c r="F242" s="73">
        <v>0</v>
      </c>
      <c r="G242" s="73">
        <v>900</v>
      </c>
      <c r="H242" s="73">
        <v>0</v>
      </c>
      <c r="I242" s="73">
        <v>600</v>
      </c>
      <c r="J242" s="60">
        <f t="shared" si="102"/>
        <v>66.666666666666657</v>
      </c>
      <c r="K242" s="60" t="e">
        <f t="shared" si="73"/>
        <v>#DIV/0!</v>
      </c>
    </row>
    <row r="243" spans="2:16" x14ac:dyDescent="0.25">
      <c r="B243" s="174">
        <v>313</v>
      </c>
      <c r="C243" s="174"/>
      <c r="D243" s="174"/>
      <c r="E243" s="53" t="s">
        <v>158</v>
      </c>
      <c r="F243" s="73">
        <f>F244</f>
        <v>0</v>
      </c>
      <c r="G243" s="73">
        <f t="shared" ref="G243:I243" si="107">G244</f>
        <v>5498</v>
      </c>
      <c r="H243" s="73">
        <f t="shared" si="107"/>
        <v>0</v>
      </c>
      <c r="I243" s="73">
        <f t="shared" si="107"/>
        <v>2191.56</v>
      </c>
      <c r="J243" s="60">
        <f t="shared" si="102"/>
        <v>39.861040378319387</v>
      </c>
      <c r="K243" s="60" t="e">
        <f t="shared" si="73"/>
        <v>#DIV/0!</v>
      </c>
    </row>
    <row r="244" spans="2:16" x14ac:dyDescent="0.25">
      <c r="B244" s="178">
        <v>3132</v>
      </c>
      <c r="C244" s="179"/>
      <c r="D244" s="180"/>
      <c r="E244" s="53" t="s">
        <v>159</v>
      </c>
      <c r="F244" s="73">
        <v>0</v>
      </c>
      <c r="G244" s="73">
        <v>5498</v>
      </c>
      <c r="H244" s="73">
        <v>0</v>
      </c>
      <c r="I244" s="73">
        <v>2191.56</v>
      </c>
      <c r="J244" s="60">
        <f t="shared" si="102"/>
        <v>39.861040378319387</v>
      </c>
      <c r="K244" s="60" t="e">
        <f t="shared" si="73"/>
        <v>#DIV/0!</v>
      </c>
    </row>
    <row r="245" spans="2:16" x14ac:dyDescent="0.25">
      <c r="B245" s="178">
        <v>32</v>
      </c>
      <c r="C245" s="179"/>
      <c r="D245" s="180"/>
      <c r="E245" s="120" t="s">
        <v>13</v>
      </c>
      <c r="F245" s="73">
        <f>F246</f>
        <v>0</v>
      </c>
      <c r="G245" s="73">
        <f>G246+G250+G252</f>
        <v>18161</v>
      </c>
      <c r="H245" s="73">
        <f t="shared" ref="H245:I245" si="108">H246</f>
        <v>0</v>
      </c>
      <c r="I245" s="73">
        <f t="shared" si="108"/>
        <v>136</v>
      </c>
      <c r="J245" s="60">
        <f t="shared" si="102"/>
        <v>0.74885744177082769</v>
      </c>
      <c r="K245" s="60" t="e">
        <f t="shared" si="73"/>
        <v>#DIV/0!</v>
      </c>
      <c r="P245" s="125"/>
    </row>
    <row r="246" spans="2:16" x14ac:dyDescent="0.25">
      <c r="B246" s="178">
        <v>321</v>
      </c>
      <c r="C246" s="179"/>
      <c r="D246" s="180"/>
      <c r="E246" s="120" t="s">
        <v>258</v>
      </c>
      <c r="F246" s="73">
        <f>F247+F248+F249</f>
        <v>0</v>
      </c>
      <c r="G246" s="73">
        <f t="shared" ref="G246:H246" si="109">G247+G248+G249</f>
        <v>1527</v>
      </c>
      <c r="H246" s="73">
        <f t="shared" si="109"/>
        <v>0</v>
      </c>
      <c r="I246" s="73">
        <f>I248</f>
        <v>136</v>
      </c>
      <c r="J246" s="60">
        <f t="shared" si="102"/>
        <v>8.9063523248199079</v>
      </c>
      <c r="K246" s="60" t="e">
        <f t="shared" si="73"/>
        <v>#DIV/0!</v>
      </c>
      <c r="L246" s="123"/>
    </row>
    <row r="247" spans="2:16" x14ac:dyDescent="0.25">
      <c r="B247" s="174">
        <v>3211</v>
      </c>
      <c r="C247" s="174"/>
      <c r="D247" s="174"/>
      <c r="E247" s="53" t="s">
        <v>37</v>
      </c>
      <c r="F247" s="73">
        <v>0</v>
      </c>
      <c r="G247" s="73">
        <v>757</v>
      </c>
      <c r="H247" s="73">
        <v>0</v>
      </c>
      <c r="I247" s="73">
        <v>0</v>
      </c>
      <c r="J247" s="60">
        <f t="shared" si="102"/>
        <v>0</v>
      </c>
      <c r="K247" s="60" t="e">
        <f t="shared" si="73"/>
        <v>#DIV/0!</v>
      </c>
    </row>
    <row r="248" spans="2:16" ht="25.5" x14ac:dyDescent="0.25">
      <c r="B248" s="178">
        <v>3212</v>
      </c>
      <c r="C248" s="179"/>
      <c r="D248" s="180"/>
      <c r="E248" s="53" t="s">
        <v>221</v>
      </c>
      <c r="F248" s="73">
        <v>0</v>
      </c>
      <c r="G248" s="73">
        <v>270</v>
      </c>
      <c r="H248" s="73">
        <v>0</v>
      </c>
      <c r="I248" s="73">
        <v>136</v>
      </c>
      <c r="J248" s="60">
        <f t="shared" si="102"/>
        <v>50.370370370370367</v>
      </c>
      <c r="K248" s="60" t="e">
        <f t="shared" si="73"/>
        <v>#DIV/0!</v>
      </c>
    </row>
    <row r="249" spans="2:16" x14ac:dyDescent="0.25">
      <c r="B249" s="174">
        <v>3213</v>
      </c>
      <c r="C249" s="174"/>
      <c r="D249" s="174"/>
      <c r="E249" s="53" t="s">
        <v>162</v>
      </c>
      <c r="F249" s="73">
        <v>0</v>
      </c>
      <c r="G249" s="73">
        <v>500</v>
      </c>
      <c r="H249" s="73">
        <v>0</v>
      </c>
      <c r="I249" s="73">
        <v>0</v>
      </c>
      <c r="J249" s="60">
        <f t="shared" si="102"/>
        <v>0</v>
      </c>
      <c r="K249" s="60" t="e">
        <f t="shared" si="73"/>
        <v>#DIV/0!</v>
      </c>
    </row>
    <row r="250" spans="2:16" x14ac:dyDescent="0.25">
      <c r="B250" s="178">
        <v>323</v>
      </c>
      <c r="C250" s="179"/>
      <c r="D250" s="180"/>
      <c r="E250" s="53" t="s">
        <v>169</v>
      </c>
      <c r="F250" s="73">
        <f>F251</f>
        <v>0</v>
      </c>
      <c r="G250" s="73">
        <f t="shared" ref="G250:I250" si="110">G251</f>
        <v>1796</v>
      </c>
      <c r="H250" s="73">
        <f t="shared" si="110"/>
        <v>0</v>
      </c>
      <c r="I250" s="73">
        <f t="shared" si="110"/>
        <v>0</v>
      </c>
      <c r="J250" s="60">
        <f t="shared" si="102"/>
        <v>0</v>
      </c>
      <c r="K250" s="60" t="e">
        <f t="shared" si="73"/>
        <v>#DIV/0!</v>
      </c>
    </row>
    <row r="251" spans="2:16" x14ac:dyDescent="0.25">
      <c r="B251" s="118">
        <v>3233</v>
      </c>
      <c r="C251" s="119"/>
      <c r="D251" s="120"/>
      <c r="E251" s="120" t="s">
        <v>172</v>
      </c>
      <c r="F251" s="73">
        <v>0</v>
      </c>
      <c r="G251" s="73">
        <v>1796</v>
      </c>
      <c r="H251" s="73">
        <v>0</v>
      </c>
      <c r="I251" s="73">
        <v>0</v>
      </c>
      <c r="J251" s="60">
        <f t="shared" si="102"/>
        <v>0</v>
      </c>
      <c r="K251" s="60" t="e">
        <f t="shared" si="73"/>
        <v>#DIV/0!</v>
      </c>
    </row>
    <row r="252" spans="2:16" x14ac:dyDescent="0.25">
      <c r="B252" s="118">
        <v>329</v>
      </c>
      <c r="C252" s="119"/>
      <c r="D252" s="120"/>
      <c r="E252" s="53" t="s">
        <v>180</v>
      </c>
      <c r="F252" s="73">
        <f>F253</f>
        <v>0</v>
      </c>
      <c r="G252" s="73">
        <f>G253</f>
        <v>14838</v>
      </c>
      <c r="H252" s="73">
        <f t="shared" ref="H252:I252" si="111">H253</f>
        <v>0</v>
      </c>
      <c r="I252" s="73">
        <f t="shared" si="111"/>
        <v>14838</v>
      </c>
      <c r="J252" s="60">
        <f t="shared" si="102"/>
        <v>100</v>
      </c>
      <c r="K252" s="60" t="e">
        <f t="shared" si="73"/>
        <v>#DIV/0!</v>
      </c>
    </row>
    <row r="253" spans="2:16" x14ac:dyDescent="0.25">
      <c r="B253" s="118">
        <v>3299</v>
      </c>
      <c r="C253" s="119"/>
      <c r="D253" s="120"/>
      <c r="E253" s="53" t="s">
        <v>180</v>
      </c>
      <c r="F253" s="73">
        <v>0</v>
      </c>
      <c r="G253" s="73">
        <v>14838</v>
      </c>
      <c r="H253" s="73">
        <v>0</v>
      </c>
      <c r="I253" s="73">
        <v>14838</v>
      </c>
      <c r="J253" s="60">
        <f t="shared" si="102"/>
        <v>100</v>
      </c>
      <c r="K253" s="60" t="e">
        <f t="shared" si="73"/>
        <v>#DIV/0!</v>
      </c>
    </row>
    <row r="254" spans="2:16" ht="14.45" customHeight="1" x14ac:dyDescent="0.25">
      <c r="B254" s="174" t="s">
        <v>232</v>
      </c>
      <c r="C254" s="174"/>
      <c r="D254" s="174"/>
      <c r="E254" s="53" t="s">
        <v>203</v>
      </c>
      <c r="F254" s="73"/>
      <c r="G254" s="73"/>
      <c r="H254" s="60"/>
      <c r="I254" s="60"/>
      <c r="J254" s="60"/>
      <c r="K254" s="60"/>
    </row>
    <row r="255" spans="2:16" ht="14.45" customHeight="1" x14ac:dyDescent="0.25">
      <c r="B255" s="178" t="s">
        <v>227</v>
      </c>
      <c r="C255" s="179"/>
      <c r="D255" s="180"/>
      <c r="E255" s="53" t="s">
        <v>228</v>
      </c>
      <c r="F255" s="73"/>
      <c r="G255" s="73"/>
      <c r="H255" s="60"/>
      <c r="I255" s="60"/>
      <c r="J255" s="60"/>
      <c r="K255" s="60"/>
    </row>
    <row r="256" spans="2:16" x14ac:dyDescent="0.25">
      <c r="B256" s="178">
        <v>51</v>
      </c>
      <c r="C256" s="179"/>
      <c r="D256" s="180"/>
      <c r="E256" s="53" t="s">
        <v>312</v>
      </c>
      <c r="F256" s="73">
        <f>F257+F284</f>
        <v>56319.79</v>
      </c>
      <c r="G256" s="73">
        <f>G257+G284</f>
        <v>35516</v>
      </c>
      <c r="H256" s="73">
        <f>H257+H284</f>
        <v>41457</v>
      </c>
      <c r="I256" s="73">
        <f>I257+I284</f>
        <v>29609.13</v>
      </c>
      <c r="J256" s="60">
        <f t="shared" si="102"/>
        <v>83.368425498366932</v>
      </c>
      <c r="K256" s="60">
        <f t="shared" si="73"/>
        <v>52.573225148744342</v>
      </c>
    </row>
    <row r="257" spans="2:12" x14ac:dyDescent="0.25">
      <c r="B257" s="178">
        <v>3</v>
      </c>
      <c r="C257" s="179"/>
      <c r="D257" s="180"/>
      <c r="E257" s="58" t="s">
        <v>4</v>
      </c>
      <c r="F257" s="73">
        <f>F258+F265+F281</f>
        <v>54529.36</v>
      </c>
      <c r="G257" s="73">
        <f t="shared" ref="G257:H257" si="112">G258+G265+G281</f>
        <v>29193</v>
      </c>
      <c r="H257" s="73">
        <f t="shared" si="112"/>
        <v>35134</v>
      </c>
      <c r="I257" s="73">
        <f>I258+I265+I281</f>
        <v>29609.13</v>
      </c>
      <c r="J257" s="60">
        <f t="shared" si="102"/>
        <v>101.4254444558627</v>
      </c>
      <c r="K257" s="60">
        <f t="shared" si="73"/>
        <v>54.29942695091232</v>
      </c>
    </row>
    <row r="258" spans="2:12" x14ac:dyDescent="0.25">
      <c r="B258" s="178">
        <v>31</v>
      </c>
      <c r="C258" s="179"/>
      <c r="D258" s="180"/>
      <c r="E258" s="58" t="s">
        <v>5</v>
      </c>
      <c r="F258" s="73">
        <f>F259+F261+F263</f>
        <v>43950.719999999994</v>
      </c>
      <c r="G258" s="73">
        <f>G259+G261+G263</f>
        <v>18504</v>
      </c>
      <c r="H258" s="73">
        <f>H259+H261+H263</f>
        <v>26795</v>
      </c>
      <c r="I258" s="73">
        <f>I259+I261+I263</f>
        <v>18006.27</v>
      </c>
      <c r="J258" s="60">
        <f t="shared" si="102"/>
        <v>97.310149156939048</v>
      </c>
      <c r="K258" s="60">
        <f t="shared" ref="K258:K287" si="113">I258/F258*100</f>
        <v>40.969226442706749</v>
      </c>
    </row>
    <row r="259" spans="2:12" x14ac:dyDescent="0.25">
      <c r="B259" s="178">
        <v>311</v>
      </c>
      <c r="C259" s="179"/>
      <c r="D259" s="180"/>
      <c r="E259" s="58" t="s">
        <v>34</v>
      </c>
      <c r="F259" s="73">
        <f>F260</f>
        <v>36501.25</v>
      </c>
      <c r="G259" s="73">
        <f>G260</f>
        <v>15486</v>
      </c>
      <c r="H259" s="73">
        <f t="shared" ref="H259:I259" si="114">H260</f>
        <v>22272</v>
      </c>
      <c r="I259" s="73">
        <f t="shared" si="114"/>
        <v>14346.66</v>
      </c>
      <c r="J259" s="60">
        <f t="shared" si="102"/>
        <v>92.642774118558705</v>
      </c>
      <c r="K259" s="60">
        <f t="shared" si="113"/>
        <v>39.30457176124105</v>
      </c>
    </row>
    <row r="260" spans="2:12" x14ac:dyDescent="0.25">
      <c r="B260" s="174">
        <v>3111</v>
      </c>
      <c r="C260" s="174"/>
      <c r="D260" s="174"/>
      <c r="E260" s="53" t="s">
        <v>35</v>
      </c>
      <c r="F260" s="73">
        <f>'Rashodi prema izvorima finan'!C226</f>
        <v>36501.25</v>
      </c>
      <c r="G260" s="73">
        <f>'Rashodi prema izvorima finan'!D226</f>
        <v>15486</v>
      </c>
      <c r="H260" s="73">
        <f>'Rashodi prema izvorima finan'!E226</f>
        <v>22272</v>
      </c>
      <c r="I260" s="73">
        <v>14346.66</v>
      </c>
      <c r="J260" s="60">
        <f t="shared" si="102"/>
        <v>92.642774118558705</v>
      </c>
      <c r="K260" s="60">
        <f t="shared" si="113"/>
        <v>39.30457176124105</v>
      </c>
    </row>
    <row r="261" spans="2:12" x14ac:dyDescent="0.25">
      <c r="B261" s="175">
        <v>312</v>
      </c>
      <c r="C261" s="176"/>
      <c r="D261" s="177"/>
      <c r="E261" s="53" t="s">
        <v>157</v>
      </c>
      <c r="F261" s="73">
        <f>F262</f>
        <v>1426.77</v>
      </c>
      <c r="G261" s="73">
        <f>G262</f>
        <v>465</v>
      </c>
      <c r="H261" s="73">
        <f t="shared" ref="H261:I261" si="115">H262</f>
        <v>398</v>
      </c>
      <c r="I261" s="73">
        <f t="shared" si="115"/>
        <v>464.53</v>
      </c>
      <c r="J261" s="60">
        <f t="shared" si="102"/>
        <v>99.898924731182788</v>
      </c>
      <c r="K261" s="60">
        <f t="shared" si="113"/>
        <v>32.558155834507311</v>
      </c>
    </row>
    <row r="262" spans="2:12" x14ac:dyDescent="0.25">
      <c r="B262" s="175">
        <v>3121</v>
      </c>
      <c r="C262" s="176"/>
      <c r="D262" s="177"/>
      <c r="E262" s="53" t="s">
        <v>157</v>
      </c>
      <c r="F262" s="73">
        <f>'Rashodi prema izvorima finan'!C228</f>
        <v>1426.77</v>
      </c>
      <c r="G262" s="73">
        <f>'Rashodi prema izvorima finan'!D228</f>
        <v>465</v>
      </c>
      <c r="H262" s="73">
        <f>'Rashodi prema izvorima finan'!E228</f>
        <v>398</v>
      </c>
      <c r="I262" s="73">
        <v>464.53</v>
      </c>
      <c r="J262" s="60">
        <f t="shared" si="102"/>
        <v>99.898924731182788</v>
      </c>
      <c r="K262" s="60">
        <f t="shared" si="113"/>
        <v>32.558155834507311</v>
      </c>
    </row>
    <row r="263" spans="2:12" x14ac:dyDescent="0.25">
      <c r="B263" s="174">
        <v>313</v>
      </c>
      <c r="C263" s="174"/>
      <c r="D263" s="174"/>
      <c r="E263" s="53" t="s">
        <v>158</v>
      </c>
      <c r="F263" s="73">
        <f>F264</f>
        <v>6022.7</v>
      </c>
      <c r="G263" s="73">
        <f>G264</f>
        <v>2553</v>
      </c>
      <c r="H263" s="73">
        <f t="shared" ref="H263:I263" si="116">H264</f>
        <v>4125</v>
      </c>
      <c r="I263" s="73">
        <f t="shared" si="116"/>
        <v>3195.08</v>
      </c>
      <c r="J263" s="60">
        <f t="shared" si="102"/>
        <v>125.15001958480218</v>
      </c>
      <c r="K263" s="60">
        <f t="shared" si="113"/>
        <v>53.050625134906269</v>
      </c>
    </row>
    <row r="264" spans="2:12" x14ac:dyDescent="0.25">
      <c r="B264" s="178">
        <v>3132</v>
      </c>
      <c r="C264" s="179"/>
      <c r="D264" s="180"/>
      <c r="E264" s="53" t="s">
        <v>159</v>
      </c>
      <c r="F264" s="73">
        <f>'Rashodi prema izvorima finan'!C230</f>
        <v>6022.7</v>
      </c>
      <c r="G264" s="73">
        <f>'Rashodi prema izvorima finan'!D230</f>
        <v>2553</v>
      </c>
      <c r="H264" s="73">
        <f>'Rashodi prema izvorima finan'!E230</f>
        <v>4125</v>
      </c>
      <c r="I264" s="73">
        <v>3195.08</v>
      </c>
      <c r="J264" s="60">
        <f t="shared" si="102"/>
        <v>125.15001958480218</v>
      </c>
      <c r="K264" s="60">
        <f t="shared" si="113"/>
        <v>53.050625134906269</v>
      </c>
    </row>
    <row r="265" spans="2:12" x14ac:dyDescent="0.25">
      <c r="B265" s="178">
        <v>32</v>
      </c>
      <c r="C265" s="179"/>
      <c r="D265" s="180"/>
      <c r="E265" s="58" t="s">
        <v>13</v>
      </c>
      <c r="F265" s="73">
        <f>F266+F270+F273+F276+F278</f>
        <v>8547.9800000000014</v>
      </c>
      <c r="G265" s="73">
        <f>G266+G270+G273+G276+G278</f>
        <v>10689</v>
      </c>
      <c r="H265" s="73">
        <f t="shared" ref="H265" si="117">H266+H270+H273+H276+H278</f>
        <v>8339</v>
      </c>
      <c r="I265" s="73">
        <f>I266+I270+I273+I276+I278</f>
        <v>11602.86</v>
      </c>
      <c r="J265" s="60">
        <f t="shared" si="102"/>
        <v>108.54953690710076</v>
      </c>
      <c r="K265" s="60">
        <f t="shared" si="113"/>
        <v>135.73803401505384</v>
      </c>
    </row>
    <row r="266" spans="2:12" x14ac:dyDescent="0.25">
      <c r="B266" s="178">
        <v>321</v>
      </c>
      <c r="C266" s="179"/>
      <c r="D266" s="180"/>
      <c r="E266" s="58" t="s">
        <v>258</v>
      </c>
      <c r="F266" s="73">
        <f>F267+F268+F269</f>
        <v>4891.82</v>
      </c>
      <c r="G266" s="73">
        <f t="shared" ref="G266:I266" si="118">G267+G268+G269</f>
        <v>4898</v>
      </c>
      <c r="H266" s="73">
        <f t="shared" si="118"/>
        <v>3250</v>
      </c>
      <c r="I266" s="73">
        <f t="shared" si="118"/>
        <v>4786.01</v>
      </c>
      <c r="J266" s="60">
        <f t="shared" si="102"/>
        <v>97.713556553695398</v>
      </c>
      <c r="K266" s="60">
        <f t="shared" si="113"/>
        <v>97.837001361456473</v>
      </c>
    </row>
    <row r="267" spans="2:12" x14ac:dyDescent="0.25">
      <c r="B267" s="174">
        <v>3211</v>
      </c>
      <c r="C267" s="174"/>
      <c r="D267" s="174"/>
      <c r="E267" s="53" t="s">
        <v>37</v>
      </c>
      <c r="F267" s="73">
        <f>'Rashodi prema izvorima finan'!C233</f>
        <v>4891.82</v>
      </c>
      <c r="G267" s="73">
        <f>'Rashodi prema izvorima finan'!D233</f>
        <v>4609</v>
      </c>
      <c r="H267" s="73">
        <f>'Rashodi prema izvorima finan'!E233</f>
        <v>3250</v>
      </c>
      <c r="I267" s="73">
        <f>'Rashodi prema izvorima finan'!F233</f>
        <v>4609.29</v>
      </c>
      <c r="J267" s="60">
        <f t="shared" si="102"/>
        <v>100.00629203731827</v>
      </c>
      <c r="K267" s="60">
        <f t="shared" si="113"/>
        <v>94.22443998348264</v>
      </c>
      <c r="L267" s="123"/>
    </row>
    <row r="268" spans="2:12" ht="25.5" x14ac:dyDescent="0.25">
      <c r="B268" s="190">
        <v>3212</v>
      </c>
      <c r="C268" s="191"/>
      <c r="D268" s="192"/>
      <c r="E268" s="53" t="s">
        <v>161</v>
      </c>
      <c r="F268" s="73">
        <f>'Rashodi prema izvorima finan'!C234</f>
        <v>0</v>
      </c>
      <c r="G268" s="73">
        <f>'Rashodi prema izvorima finan'!D234</f>
        <v>159</v>
      </c>
      <c r="H268" s="73">
        <f>'Rashodi prema izvorima finan'!E234</f>
        <v>0</v>
      </c>
      <c r="I268" s="73">
        <v>46.72</v>
      </c>
      <c r="J268" s="60">
        <f t="shared" si="102"/>
        <v>29.383647798742135</v>
      </c>
      <c r="K268" s="60" t="e">
        <f t="shared" si="113"/>
        <v>#DIV/0!</v>
      </c>
      <c r="L268" s="123"/>
    </row>
    <row r="269" spans="2:12" x14ac:dyDescent="0.25">
      <c r="B269" s="194">
        <v>3213</v>
      </c>
      <c r="C269" s="195"/>
      <c r="D269" s="196"/>
      <c r="E269" s="53" t="s">
        <v>162</v>
      </c>
      <c r="F269" s="73">
        <f>'Rashodi prema izvorima finan'!C235</f>
        <v>0</v>
      </c>
      <c r="G269" s="73">
        <f>'Rashodi prema izvorima finan'!D235</f>
        <v>130</v>
      </c>
      <c r="H269" s="73">
        <f>'Rashodi prema izvorima finan'!E235</f>
        <v>0</v>
      </c>
      <c r="I269" s="73">
        <f>'Rashodi prema izvorima finan'!F235</f>
        <v>130</v>
      </c>
      <c r="J269" s="60">
        <f t="shared" si="102"/>
        <v>100</v>
      </c>
      <c r="K269" s="60" t="e">
        <f t="shared" si="113"/>
        <v>#DIV/0!</v>
      </c>
      <c r="L269" s="123"/>
    </row>
    <row r="270" spans="2:12" x14ac:dyDescent="0.25">
      <c r="B270" s="178">
        <v>322</v>
      </c>
      <c r="C270" s="179"/>
      <c r="D270" s="180"/>
      <c r="E270" s="53" t="s">
        <v>164</v>
      </c>
      <c r="F270" s="73">
        <f>SUM(F271:F272)</f>
        <v>48.51</v>
      </c>
      <c r="G270" s="73">
        <f>SUM(G271:G272)</f>
        <v>3835</v>
      </c>
      <c r="H270" s="73">
        <f t="shared" ref="H270:I270" si="119">SUM(H271:H272)</f>
        <v>2654</v>
      </c>
      <c r="I270" s="73">
        <f t="shared" si="119"/>
        <v>1181.0999999999999</v>
      </c>
      <c r="J270" s="60">
        <f t="shared" si="102"/>
        <v>30.797913950456323</v>
      </c>
      <c r="K270" s="60">
        <f t="shared" si="113"/>
        <v>2434.7557204700061</v>
      </c>
    </row>
    <row r="271" spans="2:12" x14ac:dyDescent="0.25">
      <c r="B271" s="178">
        <v>3221</v>
      </c>
      <c r="C271" s="179"/>
      <c r="D271" s="180"/>
      <c r="E271" s="58" t="s">
        <v>165</v>
      </c>
      <c r="F271" s="73">
        <f>'Rashodi prema izvorima finan'!C237</f>
        <v>48.51</v>
      </c>
      <c r="G271" s="73">
        <f>'Rashodi prema izvorima finan'!D237</f>
        <v>1181</v>
      </c>
      <c r="H271" s="73">
        <f>'Rashodi prema izvorima finan'!E237</f>
        <v>0</v>
      </c>
      <c r="I271" s="73">
        <f>'Rashodi prema izvorima finan'!F237</f>
        <v>1181.0999999999999</v>
      </c>
      <c r="J271" s="60">
        <f t="shared" si="102"/>
        <v>100.00846740050804</v>
      </c>
      <c r="K271" s="60">
        <f t="shared" si="113"/>
        <v>2434.7557204700061</v>
      </c>
      <c r="L271" s="123"/>
    </row>
    <row r="272" spans="2:12" x14ac:dyDescent="0.25">
      <c r="B272" s="178">
        <v>3222</v>
      </c>
      <c r="C272" s="179"/>
      <c r="D272" s="180"/>
      <c r="E272" s="58" t="s">
        <v>270</v>
      </c>
      <c r="F272" s="73">
        <f>'Rashodi prema izvorima finan'!C238</f>
        <v>0</v>
      </c>
      <c r="G272" s="73">
        <f>'Rashodi prema izvorima finan'!D238</f>
        <v>2654</v>
      </c>
      <c r="H272" s="73">
        <f>'Rashodi prema izvorima finan'!E238</f>
        <v>2654</v>
      </c>
      <c r="I272" s="73">
        <f>'Rashodi prema izvorima finan'!F238</f>
        <v>0</v>
      </c>
      <c r="J272" s="60">
        <f t="shared" si="102"/>
        <v>0</v>
      </c>
      <c r="K272" s="60" t="e">
        <f t="shared" si="113"/>
        <v>#DIV/0!</v>
      </c>
    </row>
    <row r="273" spans="2:14" x14ac:dyDescent="0.25">
      <c r="B273" s="178">
        <v>323</v>
      </c>
      <c r="C273" s="179"/>
      <c r="D273" s="180"/>
      <c r="E273" s="53" t="s">
        <v>169</v>
      </c>
      <c r="F273" s="73">
        <f>F274+F275</f>
        <v>3318.71</v>
      </c>
      <c r="G273" s="73">
        <f>G274+G275</f>
        <v>10</v>
      </c>
      <c r="H273" s="73">
        <f t="shared" ref="H273:I273" si="120">H274+H275</f>
        <v>2400</v>
      </c>
      <c r="I273" s="73">
        <f t="shared" si="120"/>
        <v>3009.6</v>
      </c>
      <c r="J273" s="60">
        <f t="shared" si="102"/>
        <v>30095.999999999996</v>
      </c>
      <c r="K273" s="60">
        <f t="shared" si="113"/>
        <v>90.685838774704635</v>
      </c>
    </row>
    <row r="274" spans="2:14" x14ac:dyDescent="0.25">
      <c r="B274" s="178">
        <v>3233</v>
      </c>
      <c r="C274" s="179"/>
      <c r="D274" s="180"/>
      <c r="E274" s="58" t="s">
        <v>172</v>
      </c>
      <c r="F274" s="73">
        <f>'Rashodi prema izvorima finan'!C240</f>
        <v>3232.71</v>
      </c>
      <c r="G274" s="73">
        <f>'Rashodi prema izvorima finan'!D240</f>
        <v>0</v>
      </c>
      <c r="H274" s="73">
        <f>'Rashodi prema izvorima finan'!E240</f>
        <v>2400</v>
      </c>
      <c r="I274" s="73">
        <f>'Rashodi prema izvorima finan'!F240</f>
        <v>3000</v>
      </c>
      <c r="J274" s="60" t="e">
        <f t="shared" si="102"/>
        <v>#DIV/0!</v>
      </c>
      <c r="K274" s="60">
        <f t="shared" si="113"/>
        <v>92.801395732991821</v>
      </c>
    </row>
    <row r="275" spans="2:14" x14ac:dyDescent="0.25">
      <c r="B275" s="178">
        <v>3239</v>
      </c>
      <c r="C275" s="179"/>
      <c r="D275" s="180"/>
      <c r="E275" s="58" t="s">
        <v>178</v>
      </c>
      <c r="F275" s="73">
        <f>'Rashodi prema izvorima finan'!C241</f>
        <v>86</v>
      </c>
      <c r="G275" s="73">
        <f>'Rashodi prema izvorima finan'!D241</f>
        <v>10</v>
      </c>
      <c r="H275" s="73">
        <f>'Rashodi prema izvorima finan'!E241</f>
        <v>0</v>
      </c>
      <c r="I275" s="73">
        <f>'Rashodi prema izvorima finan'!F241</f>
        <v>9.6</v>
      </c>
      <c r="J275" s="60">
        <f t="shared" si="102"/>
        <v>96</v>
      </c>
      <c r="K275" s="60">
        <f t="shared" si="113"/>
        <v>11.162790697674419</v>
      </c>
      <c r="L275" s="123"/>
    </row>
    <row r="276" spans="2:14" ht="25.5" x14ac:dyDescent="0.25">
      <c r="B276" s="174">
        <v>324</v>
      </c>
      <c r="C276" s="174"/>
      <c r="D276" s="174"/>
      <c r="E276" s="53" t="s">
        <v>212</v>
      </c>
      <c r="F276" s="73">
        <f>F277</f>
        <v>0</v>
      </c>
      <c r="G276" s="73">
        <f>G277</f>
        <v>145</v>
      </c>
      <c r="H276" s="73">
        <f t="shared" ref="H276:I276" si="121">H277</f>
        <v>0</v>
      </c>
      <c r="I276" s="73">
        <f t="shared" si="121"/>
        <v>824.85</v>
      </c>
      <c r="J276" s="60">
        <f t="shared" si="102"/>
        <v>568.86206896551721</v>
      </c>
      <c r="K276" s="60" t="e">
        <f t="shared" si="113"/>
        <v>#DIV/0!</v>
      </c>
    </row>
    <row r="277" spans="2:14" ht="25.5" x14ac:dyDescent="0.25">
      <c r="B277" s="174">
        <v>3241</v>
      </c>
      <c r="C277" s="174"/>
      <c r="D277" s="174"/>
      <c r="E277" s="53" t="s">
        <v>212</v>
      </c>
      <c r="F277" s="73">
        <f>'Rashodi prema izvorima finan'!C243</f>
        <v>0</v>
      </c>
      <c r="G277" s="73">
        <f>'Rashodi prema izvorima finan'!D243</f>
        <v>145</v>
      </c>
      <c r="H277" s="73">
        <f>'Rashodi prema izvorima finan'!E243</f>
        <v>0</v>
      </c>
      <c r="I277" s="73">
        <f>'Rashodi prema izvorima finan'!F243</f>
        <v>824.85</v>
      </c>
      <c r="J277" s="60">
        <f t="shared" si="102"/>
        <v>568.86206896551721</v>
      </c>
      <c r="K277" s="60" t="e">
        <f t="shared" si="113"/>
        <v>#DIV/0!</v>
      </c>
      <c r="L277" s="123"/>
    </row>
    <row r="278" spans="2:14" x14ac:dyDescent="0.25">
      <c r="B278" s="178">
        <v>329</v>
      </c>
      <c r="C278" s="179"/>
      <c r="D278" s="180"/>
      <c r="E278" s="53" t="s">
        <v>180</v>
      </c>
      <c r="F278" s="73">
        <f>SUM(F279:F280)</f>
        <v>288.94</v>
      </c>
      <c r="G278" s="73">
        <f>SUM(G279:G280)</f>
        <v>1801</v>
      </c>
      <c r="H278" s="73">
        <f t="shared" ref="H278:I278" si="122">SUM(H279:H280)</f>
        <v>35</v>
      </c>
      <c r="I278" s="73">
        <f t="shared" si="122"/>
        <v>1801.3</v>
      </c>
      <c r="J278" s="60">
        <f t="shared" si="102"/>
        <v>100.01665741254857</v>
      </c>
      <c r="K278" s="60">
        <f t="shared" si="113"/>
        <v>623.41662628919505</v>
      </c>
    </row>
    <row r="279" spans="2:14" x14ac:dyDescent="0.25">
      <c r="B279" s="178">
        <v>3293</v>
      </c>
      <c r="C279" s="179"/>
      <c r="D279" s="180"/>
      <c r="E279" s="58" t="s">
        <v>182</v>
      </c>
      <c r="F279" s="73">
        <f>'Rashodi prema izvorima finan'!C245</f>
        <v>288.94</v>
      </c>
      <c r="G279" s="73">
        <f>'Rashodi prema izvorima finan'!D245</f>
        <v>389</v>
      </c>
      <c r="H279" s="73">
        <f>'Rashodi prema izvorima finan'!E245</f>
        <v>0</v>
      </c>
      <c r="I279" s="73">
        <f>'Rashodi prema izvorima finan'!F245</f>
        <v>389.3</v>
      </c>
      <c r="J279" s="60">
        <f t="shared" si="102"/>
        <v>100.07712082262211</v>
      </c>
      <c r="K279" s="60">
        <f t="shared" si="113"/>
        <v>134.733854779539</v>
      </c>
      <c r="L279" s="123"/>
    </row>
    <row r="280" spans="2:14" ht="15.95" customHeight="1" x14ac:dyDescent="0.25">
      <c r="B280" s="174">
        <v>3299</v>
      </c>
      <c r="C280" s="174"/>
      <c r="D280" s="174"/>
      <c r="E280" s="53" t="s">
        <v>180</v>
      </c>
      <c r="F280" s="73">
        <f>'Rashodi prema izvorima finan'!C246</f>
        <v>0</v>
      </c>
      <c r="G280" s="73">
        <f>'Rashodi prema izvorima finan'!D246</f>
        <v>1412</v>
      </c>
      <c r="H280" s="73">
        <f>'Rashodi prema izvorima finan'!E246</f>
        <v>35</v>
      </c>
      <c r="I280" s="73">
        <v>1412</v>
      </c>
      <c r="J280" s="60">
        <f t="shared" si="102"/>
        <v>100</v>
      </c>
      <c r="K280" s="60" t="e">
        <f t="shared" si="113"/>
        <v>#DIV/0!</v>
      </c>
      <c r="L280" s="123"/>
      <c r="N280" s="125"/>
    </row>
    <row r="281" spans="2:14" ht="15.95" customHeight="1" x14ac:dyDescent="0.25">
      <c r="B281" s="190">
        <v>37</v>
      </c>
      <c r="C281" s="191"/>
      <c r="D281" s="192"/>
      <c r="E281" s="53" t="s">
        <v>305</v>
      </c>
      <c r="F281" s="73">
        <f>F282</f>
        <v>2030.66</v>
      </c>
      <c r="G281" s="73">
        <f t="shared" ref="G281:I281" si="123">G282</f>
        <v>0</v>
      </c>
      <c r="H281" s="73">
        <f t="shared" si="123"/>
        <v>0</v>
      </c>
      <c r="I281" s="73">
        <f t="shared" si="123"/>
        <v>0</v>
      </c>
      <c r="J281" s="60" t="e">
        <f t="shared" ref="J281:J287" si="124">I281/G281*100</f>
        <v>#DIV/0!</v>
      </c>
      <c r="K281" s="60">
        <f t="shared" si="113"/>
        <v>0</v>
      </c>
    </row>
    <row r="282" spans="2:14" ht="15.95" customHeight="1" x14ac:dyDescent="0.25">
      <c r="B282" s="190">
        <v>372</v>
      </c>
      <c r="C282" s="191"/>
      <c r="D282" s="192"/>
      <c r="E282" s="53" t="s">
        <v>306</v>
      </c>
      <c r="F282" s="73">
        <f>F283</f>
        <v>2030.66</v>
      </c>
      <c r="G282" s="73">
        <f t="shared" ref="G282:I282" si="125">G283</f>
        <v>0</v>
      </c>
      <c r="H282" s="73">
        <f t="shared" si="125"/>
        <v>0</v>
      </c>
      <c r="I282" s="73">
        <f t="shared" si="125"/>
        <v>0</v>
      </c>
      <c r="J282" s="60" t="e">
        <f t="shared" si="124"/>
        <v>#DIV/0!</v>
      </c>
      <c r="K282" s="60">
        <f t="shared" si="113"/>
        <v>0</v>
      </c>
    </row>
    <row r="283" spans="2:14" ht="15.95" customHeight="1" x14ac:dyDescent="0.25">
      <c r="B283" s="190">
        <v>3721</v>
      </c>
      <c r="C283" s="191"/>
      <c r="D283" s="192"/>
      <c r="E283" s="53" t="s">
        <v>307</v>
      </c>
      <c r="F283" s="73">
        <f>'Rashodi prema izvorima finan'!C249</f>
        <v>2030.66</v>
      </c>
      <c r="G283" s="73">
        <f>'Rashodi prema izvorima finan'!D249</f>
        <v>0</v>
      </c>
      <c r="H283" s="73">
        <f>'Rashodi prema izvorima finan'!E249</f>
        <v>0</v>
      </c>
      <c r="I283" s="73">
        <f>'Rashodi prema izvorima finan'!F249</f>
        <v>0</v>
      </c>
      <c r="J283" s="60" t="e">
        <f t="shared" si="124"/>
        <v>#DIV/0!</v>
      </c>
      <c r="K283" s="60">
        <f t="shared" si="113"/>
        <v>0</v>
      </c>
    </row>
    <row r="284" spans="2:14" x14ac:dyDescent="0.25">
      <c r="B284" s="174">
        <v>4</v>
      </c>
      <c r="C284" s="174"/>
      <c r="D284" s="174"/>
      <c r="E284" s="53" t="s">
        <v>6</v>
      </c>
      <c r="F284" s="73">
        <f t="shared" ref="F284:G286" si="126">F285</f>
        <v>1790.43</v>
      </c>
      <c r="G284" s="73">
        <f t="shared" si="126"/>
        <v>6323</v>
      </c>
      <c r="H284" s="73">
        <f t="shared" ref="H284:I284" si="127">H285</f>
        <v>6323</v>
      </c>
      <c r="I284" s="73">
        <f t="shared" si="127"/>
        <v>0</v>
      </c>
      <c r="J284" s="60">
        <f t="shared" si="124"/>
        <v>0</v>
      </c>
      <c r="K284" s="60">
        <f t="shared" si="113"/>
        <v>0</v>
      </c>
      <c r="N284" s="126"/>
    </row>
    <row r="285" spans="2:14" ht="25.5" x14ac:dyDescent="0.25">
      <c r="B285" s="178">
        <v>42</v>
      </c>
      <c r="C285" s="179"/>
      <c r="D285" s="180"/>
      <c r="E285" s="58" t="s">
        <v>193</v>
      </c>
      <c r="F285" s="73">
        <f t="shared" si="126"/>
        <v>1790.43</v>
      </c>
      <c r="G285" s="73">
        <f t="shared" si="126"/>
        <v>6323</v>
      </c>
      <c r="H285" s="73">
        <f t="shared" ref="H285:I285" si="128">H286</f>
        <v>6323</v>
      </c>
      <c r="I285" s="73">
        <f t="shared" si="128"/>
        <v>0</v>
      </c>
      <c r="J285" s="60">
        <f t="shared" si="124"/>
        <v>0</v>
      </c>
      <c r="K285" s="60">
        <f t="shared" si="113"/>
        <v>0</v>
      </c>
    </row>
    <row r="286" spans="2:14" x14ac:dyDescent="0.25">
      <c r="B286" s="178">
        <v>422</v>
      </c>
      <c r="C286" s="179"/>
      <c r="D286" s="180"/>
      <c r="E286" s="58" t="s">
        <v>194</v>
      </c>
      <c r="F286" s="73">
        <f t="shared" si="126"/>
        <v>1790.43</v>
      </c>
      <c r="G286" s="73">
        <f t="shared" si="126"/>
        <v>6323</v>
      </c>
      <c r="H286" s="73">
        <f t="shared" ref="H286:I286" si="129">H287</f>
        <v>6323</v>
      </c>
      <c r="I286" s="73">
        <f t="shared" si="129"/>
        <v>0</v>
      </c>
      <c r="J286" s="60">
        <f t="shared" si="124"/>
        <v>0</v>
      </c>
      <c r="K286" s="60">
        <f t="shared" si="113"/>
        <v>0</v>
      </c>
    </row>
    <row r="287" spans="2:14" x14ac:dyDescent="0.25">
      <c r="B287" s="174">
        <v>4221</v>
      </c>
      <c r="C287" s="174"/>
      <c r="D287" s="174"/>
      <c r="E287" s="53" t="s">
        <v>100</v>
      </c>
      <c r="F287" s="73">
        <f>'Rashodi prema izvorima finan'!C253</f>
        <v>1790.43</v>
      </c>
      <c r="G287" s="73">
        <v>6323</v>
      </c>
      <c r="H287" s="60">
        <v>6323</v>
      </c>
      <c r="I287" s="60">
        <v>0</v>
      </c>
      <c r="J287" s="60">
        <f t="shared" si="124"/>
        <v>0</v>
      </c>
      <c r="K287" s="60">
        <f t="shared" si="113"/>
        <v>0</v>
      </c>
    </row>
    <row r="288" spans="2:14" x14ac:dyDescent="0.25">
      <c r="B288" s="174" t="s">
        <v>232</v>
      </c>
      <c r="C288" s="174"/>
      <c r="D288" s="174"/>
      <c r="E288" s="53" t="s">
        <v>203</v>
      </c>
      <c r="F288" s="73"/>
      <c r="G288" s="73"/>
      <c r="H288" s="60"/>
      <c r="I288" s="60"/>
      <c r="J288" s="60"/>
      <c r="K288" s="60"/>
    </row>
    <row r="289" spans="2:14" x14ac:dyDescent="0.25">
      <c r="B289" s="178" t="s">
        <v>227</v>
      </c>
      <c r="C289" s="179"/>
      <c r="D289" s="180"/>
      <c r="E289" s="53" t="s">
        <v>228</v>
      </c>
      <c r="F289" s="73"/>
      <c r="G289" s="73"/>
      <c r="H289" s="60"/>
      <c r="I289" s="60"/>
      <c r="J289" s="60"/>
      <c r="K289" s="60"/>
    </row>
    <row r="290" spans="2:14" x14ac:dyDescent="0.25">
      <c r="B290" s="178">
        <v>52</v>
      </c>
      <c r="C290" s="179"/>
      <c r="D290" s="180"/>
      <c r="E290" s="53" t="s">
        <v>229</v>
      </c>
      <c r="F290" s="73">
        <f>F291+F315</f>
        <v>62738.51</v>
      </c>
      <c r="G290" s="73">
        <f>G291+G315</f>
        <v>28350</v>
      </c>
      <c r="H290" s="73">
        <f t="shared" ref="H290:I290" si="130">H291+H315</f>
        <v>62949</v>
      </c>
      <c r="I290" s="73">
        <f t="shared" si="130"/>
        <v>28351.15</v>
      </c>
      <c r="J290" s="60">
        <f t="shared" ref="J290:J344" si="131">I290/G290*100</f>
        <v>100.00405643738976</v>
      </c>
      <c r="K290" s="60">
        <f t="shared" ref="K290:K329" si="132">I290/F290*100</f>
        <v>45.189390057239166</v>
      </c>
    </row>
    <row r="291" spans="2:14" x14ac:dyDescent="0.25">
      <c r="B291" s="178">
        <v>3</v>
      </c>
      <c r="C291" s="179"/>
      <c r="D291" s="180"/>
      <c r="E291" s="58" t="s">
        <v>4</v>
      </c>
      <c r="F291" s="73">
        <f>F292+F299</f>
        <v>62738.51</v>
      </c>
      <c r="G291" s="73">
        <f>G292+G299</f>
        <v>27982</v>
      </c>
      <c r="H291" s="73">
        <f t="shared" ref="H291:I291" si="133">H292+H299</f>
        <v>62949</v>
      </c>
      <c r="I291" s="73">
        <f t="shared" si="133"/>
        <v>27983.27</v>
      </c>
      <c r="J291" s="60">
        <f t="shared" si="131"/>
        <v>100.0045386319777</v>
      </c>
      <c r="K291" s="60">
        <f t="shared" si="132"/>
        <v>44.60301974018828</v>
      </c>
    </row>
    <row r="292" spans="2:14" x14ac:dyDescent="0.25">
      <c r="B292" s="178">
        <v>31</v>
      </c>
      <c r="C292" s="179"/>
      <c r="D292" s="180"/>
      <c r="E292" s="58" t="s">
        <v>5</v>
      </c>
      <c r="F292" s="73">
        <f>F293+F297+F295</f>
        <v>39787.25</v>
      </c>
      <c r="G292" s="73">
        <f t="shared" ref="G292:H292" si="134">G293+G297+G295</f>
        <v>5108</v>
      </c>
      <c r="H292" s="73">
        <f t="shared" si="134"/>
        <v>48097</v>
      </c>
      <c r="I292" s="73">
        <f>I293+I297+I295</f>
        <v>5108.41</v>
      </c>
      <c r="J292" s="60">
        <f t="shared" si="131"/>
        <v>100.00802662490212</v>
      </c>
      <c r="K292" s="60">
        <f t="shared" si="132"/>
        <v>12.839314101879371</v>
      </c>
    </row>
    <row r="293" spans="2:14" x14ac:dyDescent="0.25">
      <c r="B293" s="178">
        <v>311</v>
      </c>
      <c r="C293" s="179"/>
      <c r="D293" s="180"/>
      <c r="E293" s="58" t="s">
        <v>34</v>
      </c>
      <c r="F293" s="73">
        <f>F294</f>
        <v>32411.22</v>
      </c>
      <c r="G293" s="73">
        <f>G294</f>
        <v>3701</v>
      </c>
      <c r="H293" s="73">
        <f t="shared" ref="H293:I293" si="135">H294</f>
        <v>41285</v>
      </c>
      <c r="I293" s="73">
        <f t="shared" si="135"/>
        <v>3701.32</v>
      </c>
      <c r="J293" s="60">
        <f t="shared" si="131"/>
        <v>100.00864631180761</v>
      </c>
      <c r="K293" s="60">
        <f t="shared" si="132"/>
        <v>11.419872500942576</v>
      </c>
    </row>
    <row r="294" spans="2:14" x14ac:dyDescent="0.25">
      <c r="B294" s="174">
        <v>3111</v>
      </c>
      <c r="C294" s="174"/>
      <c r="D294" s="174"/>
      <c r="E294" s="53" t="s">
        <v>35</v>
      </c>
      <c r="F294" s="73">
        <v>32411.22</v>
      </c>
      <c r="G294" s="73">
        <v>3701</v>
      </c>
      <c r="H294" s="60">
        <v>41285</v>
      </c>
      <c r="I294" s="60">
        <v>3701.32</v>
      </c>
      <c r="J294" s="60">
        <f t="shared" si="131"/>
        <v>100.00864631180761</v>
      </c>
      <c r="K294" s="60">
        <f t="shared" si="132"/>
        <v>11.419872500942576</v>
      </c>
      <c r="M294" s="125"/>
      <c r="N294" s="125"/>
    </row>
    <row r="295" spans="2:14" x14ac:dyDescent="0.25">
      <c r="B295" s="174">
        <v>312</v>
      </c>
      <c r="C295" s="174"/>
      <c r="D295" s="174"/>
      <c r="E295" s="53" t="s">
        <v>157</v>
      </c>
      <c r="F295" s="73">
        <f>F296</f>
        <v>2176.64</v>
      </c>
      <c r="G295" s="73">
        <f t="shared" ref="G295:H295" si="136">G296</f>
        <v>796</v>
      </c>
      <c r="H295" s="73">
        <f t="shared" si="136"/>
        <v>0</v>
      </c>
      <c r="I295" s="73">
        <f>I296</f>
        <v>796.36</v>
      </c>
      <c r="J295" s="60">
        <f t="shared" si="131"/>
        <v>100.04522613065328</v>
      </c>
      <c r="K295" s="60">
        <f t="shared" si="132"/>
        <v>36.586665686562782</v>
      </c>
    </row>
    <row r="296" spans="2:14" x14ac:dyDescent="0.25">
      <c r="B296" s="174">
        <v>3121</v>
      </c>
      <c r="C296" s="174"/>
      <c r="D296" s="174"/>
      <c r="E296" s="53" t="s">
        <v>157</v>
      </c>
      <c r="F296" s="73">
        <v>2176.64</v>
      </c>
      <c r="G296" s="73">
        <v>796</v>
      </c>
      <c r="H296" s="73">
        <v>0</v>
      </c>
      <c r="I296" s="73">
        <v>796.36</v>
      </c>
      <c r="J296" s="60">
        <f t="shared" si="131"/>
        <v>100.04522613065328</v>
      </c>
      <c r="K296" s="60">
        <f t="shared" si="132"/>
        <v>36.586665686562782</v>
      </c>
    </row>
    <row r="297" spans="2:14" x14ac:dyDescent="0.25">
      <c r="B297" s="174">
        <v>313</v>
      </c>
      <c r="C297" s="174"/>
      <c r="D297" s="174"/>
      <c r="E297" s="53" t="s">
        <v>158</v>
      </c>
      <c r="F297" s="73">
        <f>F298</f>
        <v>5199.3900000000003</v>
      </c>
      <c r="G297" s="73">
        <f>G298</f>
        <v>611</v>
      </c>
      <c r="H297" s="73">
        <f t="shared" ref="H297:I297" si="137">H298</f>
        <v>6812</v>
      </c>
      <c r="I297" s="73">
        <f t="shared" si="137"/>
        <v>610.73</v>
      </c>
      <c r="J297" s="60">
        <f t="shared" si="131"/>
        <v>99.955810147299516</v>
      </c>
      <c r="K297" s="60">
        <f t="shared" si="132"/>
        <v>11.746185610235047</v>
      </c>
    </row>
    <row r="298" spans="2:14" x14ac:dyDescent="0.25">
      <c r="B298" s="178">
        <v>3132</v>
      </c>
      <c r="C298" s="179"/>
      <c r="D298" s="180"/>
      <c r="E298" s="53" t="s">
        <v>159</v>
      </c>
      <c r="F298" s="73">
        <v>5199.3900000000003</v>
      </c>
      <c r="G298" s="73">
        <v>611</v>
      </c>
      <c r="H298" s="60">
        <v>6812</v>
      </c>
      <c r="I298" s="60">
        <v>610.73</v>
      </c>
      <c r="J298" s="60">
        <f t="shared" si="131"/>
        <v>99.955810147299516</v>
      </c>
      <c r="K298" s="60">
        <f t="shared" si="132"/>
        <v>11.746185610235047</v>
      </c>
      <c r="N298" s="125"/>
    </row>
    <row r="299" spans="2:14" x14ac:dyDescent="0.25">
      <c r="B299" s="178">
        <v>32</v>
      </c>
      <c r="C299" s="179"/>
      <c r="D299" s="180"/>
      <c r="E299" s="58" t="s">
        <v>13</v>
      </c>
      <c r="F299" s="73">
        <f>F300+F305+F307+F312</f>
        <v>22951.260000000002</v>
      </c>
      <c r="G299" s="73">
        <f>G300+G305+G307+G312</f>
        <v>22874</v>
      </c>
      <c r="H299" s="73">
        <f t="shared" ref="H299" si="138">H300+H305+H307+H312</f>
        <v>14852</v>
      </c>
      <c r="I299" s="73">
        <f>I300+I305+I307+I312</f>
        <v>22874.86</v>
      </c>
      <c r="J299" s="60">
        <f t="shared" si="131"/>
        <v>100.00375972720119</v>
      </c>
      <c r="K299" s="60">
        <f t="shared" si="132"/>
        <v>99.66712067224195</v>
      </c>
    </row>
    <row r="300" spans="2:14" x14ac:dyDescent="0.25">
      <c r="B300" s="178">
        <v>321</v>
      </c>
      <c r="C300" s="179"/>
      <c r="D300" s="180"/>
      <c r="E300" s="58" t="s">
        <v>258</v>
      </c>
      <c r="F300" s="73">
        <f>SUM(F301:F304)</f>
        <v>8609.0300000000007</v>
      </c>
      <c r="G300" s="73">
        <f>SUM(G301:G304)</f>
        <v>7665</v>
      </c>
      <c r="H300" s="73">
        <v>5276</v>
      </c>
      <c r="I300" s="73">
        <f>SUM(I301:I304)</f>
        <v>7664.71</v>
      </c>
      <c r="J300" s="60">
        <f t="shared" si="131"/>
        <v>99.996216568819307</v>
      </c>
      <c r="K300" s="60">
        <f t="shared" si="132"/>
        <v>89.031052278828156</v>
      </c>
    </row>
    <row r="301" spans="2:14" x14ac:dyDescent="0.25">
      <c r="B301" s="174">
        <v>3211</v>
      </c>
      <c r="C301" s="174"/>
      <c r="D301" s="174"/>
      <c r="E301" s="53" t="s">
        <v>37</v>
      </c>
      <c r="F301" s="73">
        <v>7296.75</v>
      </c>
      <c r="G301" s="73">
        <v>7539</v>
      </c>
      <c r="H301" s="60">
        <v>3219</v>
      </c>
      <c r="I301" s="60">
        <v>7539.23</v>
      </c>
      <c r="J301" s="60">
        <f t="shared" si="131"/>
        <v>100.0030508024937</v>
      </c>
      <c r="K301" s="60">
        <f t="shared" si="132"/>
        <v>103.32312330832218</v>
      </c>
      <c r="N301" s="125"/>
    </row>
    <row r="302" spans="2:14" ht="25.5" x14ac:dyDescent="0.25">
      <c r="B302" s="174">
        <v>3212</v>
      </c>
      <c r="C302" s="174"/>
      <c r="D302" s="174"/>
      <c r="E302" s="53" t="s">
        <v>221</v>
      </c>
      <c r="F302" s="73">
        <v>358.12</v>
      </c>
      <c r="G302" s="73">
        <v>68</v>
      </c>
      <c r="H302" s="60">
        <v>66</v>
      </c>
      <c r="I302" s="60">
        <v>67.88</v>
      </c>
      <c r="J302" s="60">
        <f t="shared" si="131"/>
        <v>99.823529411764696</v>
      </c>
      <c r="K302" s="60">
        <f t="shared" si="132"/>
        <v>18.954540377527085</v>
      </c>
      <c r="N302" s="125"/>
    </row>
    <row r="303" spans="2:14" x14ac:dyDescent="0.25">
      <c r="B303" s="174">
        <v>3213</v>
      </c>
      <c r="C303" s="174"/>
      <c r="D303" s="174"/>
      <c r="E303" s="53" t="s">
        <v>162</v>
      </c>
      <c r="F303" s="73">
        <v>954.16</v>
      </c>
      <c r="G303" s="73">
        <v>0</v>
      </c>
      <c r="H303" s="60">
        <v>1991</v>
      </c>
      <c r="I303" s="60">
        <v>0</v>
      </c>
      <c r="J303" s="60" t="e">
        <f t="shared" si="131"/>
        <v>#DIV/0!</v>
      </c>
      <c r="K303" s="60">
        <f t="shared" si="132"/>
        <v>0</v>
      </c>
    </row>
    <row r="304" spans="2:14" x14ac:dyDescent="0.25">
      <c r="B304" s="174">
        <v>3214</v>
      </c>
      <c r="C304" s="174"/>
      <c r="D304" s="174"/>
      <c r="E304" s="53" t="s">
        <v>163</v>
      </c>
      <c r="F304" s="73">
        <v>0</v>
      </c>
      <c r="G304" s="73">
        <v>58</v>
      </c>
      <c r="H304" s="60">
        <v>0</v>
      </c>
      <c r="I304" s="60">
        <v>57.6</v>
      </c>
      <c r="J304" s="60">
        <f t="shared" si="131"/>
        <v>99.310344827586206</v>
      </c>
      <c r="K304" s="60" t="e">
        <f t="shared" si="132"/>
        <v>#DIV/0!</v>
      </c>
    </row>
    <row r="305" spans="2:12" x14ac:dyDescent="0.25">
      <c r="B305" s="178">
        <v>322</v>
      </c>
      <c r="C305" s="179"/>
      <c r="D305" s="180"/>
      <c r="E305" s="53" t="s">
        <v>164</v>
      </c>
      <c r="F305" s="73">
        <f>F306</f>
        <v>0</v>
      </c>
      <c r="G305" s="73">
        <f>G306</f>
        <v>284</v>
      </c>
      <c r="H305" s="73">
        <v>0</v>
      </c>
      <c r="I305" s="73">
        <f t="shared" ref="I305" si="139">I306</f>
        <v>283.76</v>
      </c>
      <c r="J305" s="60">
        <f t="shared" si="131"/>
        <v>99.91549295774648</v>
      </c>
      <c r="K305" s="60" t="e">
        <f t="shared" si="132"/>
        <v>#DIV/0!</v>
      </c>
    </row>
    <row r="306" spans="2:12" x14ac:dyDescent="0.25">
      <c r="B306" s="178">
        <v>3225</v>
      </c>
      <c r="C306" s="179"/>
      <c r="D306" s="180"/>
      <c r="E306" s="58" t="s">
        <v>211</v>
      </c>
      <c r="F306" s="73">
        <v>0</v>
      </c>
      <c r="G306" s="73">
        <v>284</v>
      </c>
      <c r="H306" s="60">
        <f>G306</f>
        <v>284</v>
      </c>
      <c r="I306" s="60">
        <v>283.76</v>
      </c>
      <c r="J306" s="60">
        <f t="shared" si="131"/>
        <v>99.91549295774648</v>
      </c>
      <c r="K306" s="60" t="e">
        <f t="shared" si="132"/>
        <v>#DIV/0!</v>
      </c>
      <c r="L306" s="123"/>
    </row>
    <row r="307" spans="2:12" x14ac:dyDescent="0.25">
      <c r="B307" s="178">
        <v>323</v>
      </c>
      <c r="C307" s="179"/>
      <c r="D307" s="180"/>
      <c r="E307" s="53" t="s">
        <v>169</v>
      </c>
      <c r="F307" s="73">
        <f>SUM(F308:F311)</f>
        <v>13775.51</v>
      </c>
      <c r="G307" s="73">
        <f>SUM(G308:G311)</f>
        <v>12268</v>
      </c>
      <c r="H307" s="73">
        <f t="shared" ref="H307:I307" si="140">SUM(H308:H311)</f>
        <v>9168</v>
      </c>
      <c r="I307" s="73">
        <f t="shared" si="140"/>
        <v>12268.49</v>
      </c>
      <c r="J307" s="60">
        <f t="shared" si="131"/>
        <v>100.0039941310727</v>
      </c>
      <c r="K307" s="60">
        <f t="shared" si="132"/>
        <v>89.060150949039269</v>
      </c>
      <c r="L307" s="123"/>
    </row>
    <row r="308" spans="2:12" x14ac:dyDescent="0.25">
      <c r="B308" s="178">
        <v>3233</v>
      </c>
      <c r="C308" s="179"/>
      <c r="D308" s="180"/>
      <c r="E308" s="58" t="s">
        <v>172</v>
      </c>
      <c r="F308" s="73">
        <v>0</v>
      </c>
      <c r="G308" s="73">
        <v>2977</v>
      </c>
      <c r="H308" s="60">
        <v>0</v>
      </c>
      <c r="I308" s="60">
        <v>2976.68</v>
      </c>
      <c r="J308" s="60">
        <f t="shared" si="131"/>
        <v>99.989250923748742</v>
      </c>
      <c r="K308" s="60" t="e">
        <f t="shared" si="132"/>
        <v>#DIV/0!</v>
      </c>
      <c r="L308" s="123"/>
    </row>
    <row r="309" spans="2:12" x14ac:dyDescent="0.25">
      <c r="B309" s="111">
        <v>3235</v>
      </c>
      <c r="C309" s="112"/>
      <c r="D309" s="113"/>
      <c r="E309" s="113" t="s">
        <v>174</v>
      </c>
      <c r="F309" s="73"/>
      <c r="G309" s="73">
        <v>500</v>
      </c>
      <c r="H309" s="60">
        <v>0</v>
      </c>
      <c r="I309" s="60">
        <v>500</v>
      </c>
      <c r="J309" s="60">
        <f t="shared" si="131"/>
        <v>100</v>
      </c>
      <c r="K309" s="60" t="e">
        <f t="shared" si="132"/>
        <v>#DIV/0!</v>
      </c>
      <c r="L309" s="123"/>
    </row>
    <row r="310" spans="2:12" x14ac:dyDescent="0.25">
      <c r="B310" s="178">
        <v>3237</v>
      </c>
      <c r="C310" s="179"/>
      <c r="D310" s="180"/>
      <c r="E310" s="58" t="s">
        <v>176</v>
      </c>
      <c r="F310" s="73">
        <v>13775.51</v>
      </c>
      <c r="G310" s="73">
        <v>8758</v>
      </c>
      <c r="H310" s="60">
        <v>9168</v>
      </c>
      <c r="I310" s="60">
        <v>8758.35</v>
      </c>
      <c r="J310" s="60">
        <f t="shared" si="131"/>
        <v>100.00399634619777</v>
      </c>
      <c r="K310" s="60">
        <f t="shared" si="132"/>
        <v>63.579134275246439</v>
      </c>
      <c r="L310" s="123"/>
    </row>
    <row r="311" spans="2:12" x14ac:dyDescent="0.25">
      <c r="B311" s="178">
        <v>3239</v>
      </c>
      <c r="C311" s="179"/>
      <c r="D311" s="180"/>
      <c r="E311" s="58" t="s">
        <v>178</v>
      </c>
      <c r="F311" s="73">
        <v>0</v>
      </c>
      <c r="G311" s="73">
        <v>33</v>
      </c>
      <c r="H311" s="60">
        <v>0</v>
      </c>
      <c r="I311" s="60">
        <v>33.46</v>
      </c>
      <c r="J311" s="60">
        <f t="shared" si="131"/>
        <v>101.39393939393939</v>
      </c>
      <c r="K311" s="60" t="e">
        <f t="shared" si="132"/>
        <v>#DIV/0!</v>
      </c>
      <c r="L311" s="123"/>
    </row>
    <row r="312" spans="2:12" x14ac:dyDescent="0.25">
      <c r="B312" s="178">
        <v>329</v>
      </c>
      <c r="C312" s="179"/>
      <c r="D312" s="180"/>
      <c r="E312" s="53" t="s">
        <v>180</v>
      </c>
      <c r="F312" s="73">
        <f>F313</f>
        <v>566.72</v>
      </c>
      <c r="G312" s="73">
        <f>G313+G314</f>
        <v>2657</v>
      </c>
      <c r="H312" s="73">
        <f>H313</f>
        <v>408</v>
      </c>
      <c r="I312" s="73">
        <f>I313+I314</f>
        <v>2657.9</v>
      </c>
      <c r="J312" s="60">
        <f t="shared" si="131"/>
        <v>100.03387278885963</v>
      </c>
      <c r="K312" s="60">
        <f t="shared" si="132"/>
        <v>468.99703557312256</v>
      </c>
      <c r="L312" s="123"/>
    </row>
    <row r="313" spans="2:12" x14ac:dyDescent="0.25">
      <c r="B313" s="178">
        <v>3293</v>
      </c>
      <c r="C313" s="179"/>
      <c r="D313" s="180"/>
      <c r="E313" s="58" t="s">
        <v>182</v>
      </c>
      <c r="F313" s="73">
        <v>566.72</v>
      </c>
      <c r="G313" s="73">
        <v>1859</v>
      </c>
      <c r="H313" s="60">
        <v>408</v>
      </c>
      <c r="I313" s="60">
        <v>1859.15</v>
      </c>
      <c r="J313" s="60">
        <f t="shared" si="131"/>
        <v>100.00806885422271</v>
      </c>
      <c r="K313" s="60">
        <f t="shared" si="132"/>
        <v>328.05441840767929</v>
      </c>
      <c r="L313" s="123"/>
    </row>
    <row r="314" spans="2:12" x14ac:dyDescent="0.25">
      <c r="B314" s="111">
        <v>3299</v>
      </c>
      <c r="C314" s="112"/>
      <c r="D314" s="113"/>
      <c r="E314" s="113" t="s">
        <v>180</v>
      </c>
      <c r="F314" s="73"/>
      <c r="G314" s="73">
        <v>798</v>
      </c>
      <c r="H314" s="73"/>
      <c r="I314" s="73">
        <v>798.75</v>
      </c>
      <c r="J314" s="60">
        <f t="shared" si="131"/>
        <v>100.09398496240603</v>
      </c>
      <c r="K314" s="60" t="e">
        <f t="shared" si="132"/>
        <v>#DIV/0!</v>
      </c>
      <c r="L314" s="123"/>
    </row>
    <row r="315" spans="2:12" x14ac:dyDescent="0.25">
      <c r="B315" s="174">
        <v>4</v>
      </c>
      <c r="C315" s="174"/>
      <c r="D315" s="174"/>
      <c r="E315" s="53" t="s">
        <v>6</v>
      </c>
      <c r="F315" s="73">
        <f t="shared" ref="F315:G317" si="141">F316</f>
        <v>0</v>
      </c>
      <c r="G315" s="73">
        <f t="shared" si="141"/>
        <v>368</v>
      </c>
      <c r="H315" s="73">
        <f t="shared" ref="H315:I315" si="142">H316</f>
        <v>0</v>
      </c>
      <c r="I315" s="73">
        <f t="shared" si="142"/>
        <v>367.88</v>
      </c>
      <c r="J315" s="60">
        <f t="shared" si="131"/>
        <v>99.967391304347828</v>
      </c>
      <c r="K315" s="60" t="e">
        <f t="shared" si="132"/>
        <v>#DIV/0!</v>
      </c>
      <c r="L315" s="123"/>
    </row>
    <row r="316" spans="2:12" ht="25.5" x14ac:dyDescent="0.25">
      <c r="B316" s="178">
        <v>42</v>
      </c>
      <c r="C316" s="179"/>
      <c r="D316" s="180"/>
      <c r="E316" s="58" t="s">
        <v>193</v>
      </c>
      <c r="F316" s="73">
        <f t="shared" si="141"/>
        <v>0</v>
      </c>
      <c r="G316" s="73">
        <f t="shared" si="141"/>
        <v>368</v>
      </c>
      <c r="H316" s="73">
        <f t="shared" ref="H316:I316" si="143">H317</f>
        <v>0</v>
      </c>
      <c r="I316" s="73">
        <f t="shared" si="143"/>
        <v>367.88</v>
      </c>
      <c r="J316" s="60">
        <f t="shared" si="131"/>
        <v>99.967391304347828</v>
      </c>
      <c r="K316" s="60" t="e">
        <f t="shared" si="132"/>
        <v>#DIV/0!</v>
      </c>
      <c r="L316" s="123"/>
    </row>
    <row r="317" spans="2:12" x14ac:dyDescent="0.25">
      <c r="B317" s="178">
        <v>422</v>
      </c>
      <c r="C317" s="179"/>
      <c r="D317" s="180"/>
      <c r="E317" s="58" t="s">
        <v>194</v>
      </c>
      <c r="F317" s="73">
        <f t="shared" si="141"/>
        <v>0</v>
      </c>
      <c r="G317" s="73">
        <f t="shared" si="141"/>
        <v>368</v>
      </c>
      <c r="H317" s="73">
        <f t="shared" ref="H317:I317" si="144">H318</f>
        <v>0</v>
      </c>
      <c r="I317" s="73">
        <f t="shared" si="144"/>
        <v>367.88</v>
      </c>
      <c r="J317" s="60">
        <f t="shared" si="131"/>
        <v>99.967391304347828</v>
      </c>
      <c r="K317" s="60" t="e">
        <f t="shared" si="132"/>
        <v>#DIV/0!</v>
      </c>
      <c r="L317" s="123"/>
    </row>
    <row r="318" spans="2:12" x14ac:dyDescent="0.25">
      <c r="B318" s="174">
        <v>4221</v>
      </c>
      <c r="C318" s="174"/>
      <c r="D318" s="174"/>
      <c r="E318" s="53" t="s">
        <v>100</v>
      </c>
      <c r="F318" s="73">
        <v>0</v>
      </c>
      <c r="G318" s="73">
        <v>368</v>
      </c>
      <c r="H318" s="60">
        <v>0</v>
      </c>
      <c r="I318" s="60">
        <v>367.88</v>
      </c>
      <c r="J318" s="60">
        <f t="shared" si="131"/>
        <v>99.967391304347828</v>
      </c>
      <c r="K318" s="60" t="e">
        <f t="shared" si="132"/>
        <v>#DIV/0!</v>
      </c>
      <c r="L318" s="123"/>
    </row>
    <row r="319" spans="2:12" x14ac:dyDescent="0.25">
      <c r="B319" s="174" t="s">
        <v>232</v>
      </c>
      <c r="C319" s="174"/>
      <c r="D319" s="174"/>
      <c r="E319" s="53" t="s">
        <v>203</v>
      </c>
      <c r="F319" s="73"/>
      <c r="G319" s="73"/>
      <c r="H319" s="60"/>
      <c r="I319" s="60"/>
      <c r="J319" s="60"/>
      <c r="K319" s="60"/>
      <c r="L319" s="123"/>
    </row>
    <row r="320" spans="2:12" x14ac:dyDescent="0.25">
      <c r="B320" s="178" t="s">
        <v>217</v>
      </c>
      <c r="C320" s="179"/>
      <c r="D320" s="180"/>
      <c r="E320" s="53" t="s">
        <v>230</v>
      </c>
      <c r="F320" s="73"/>
      <c r="G320" s="73"/>
      <c r="H320" s="60"/>
      <c r="I320" s="60"/>
      <c r="J320" s="60"/>
      <c r="K320" s="60"/>
      <c r="L320" s="123"/>
    </row>
    <row r="321" spans="2:12" x14ac:dyDescent="0.25">
      <c r="B321" s="178">
        <v>52</v>
      </c>
      <c r="C321" s="179"/>
      <c r="D321" s="180"/>
      <c r="E321" s="53" t="s">
        <v>229</v>
      </c>
      <c r="F321" s="73">
        <f>F322+F359</f>
        <v>274331.51</v>
      </c>
      <c r="G321" s="73">
        <f>G322+G359</f>
        <v>271764</v>
      </c>
      <c r="H321" s="73">
        <f t="shared" ref="H321:I321" si="145">H322+H359</f>
        <v>192014</v>
      </c>
      <c r="I321" s="73">
        <f t="shared" si="145"/>
        <v>269627.46000000002</v>
      </c>
      <c r="J321" s="60">
        <f t="shared" si="131"/>
        <v>99.213825230714889</v>
      </c>
      <c r="K321" s="60">
        <f t="shared" si="132"/>
        <v>98.285268068549627</v>
      </c>
      <c r="L321" s="123"/>
    </row>
    <row r="322" spans="2:12" x14ac:dyDescent="0.25">
      <c r="B322" s="178">
        <v>3</v>
      </c>
      <c r="C322" s="179"/>
      <c r="D322" s="180"/>
      <c r="E322" s="58" t="s">
        <v>4</v>
      </c>
      <c r="F322" s="73">
        <f>F323+F330+F356</f>
        <v>251539.22</v>
      </c>
      <c r="G322" s="73">
        <f>G323+G330+G356</f>
        <v>261766</v>
      </c>
      <c r="H322" s="73">
        <f t="shared" ref="H322:I322" si="146">H323+H330+H356</f>
        <v>183514</v>
      </c>
      <c r="I322" s="73">
        <f t="shared" si="146"/>
        <v>259629.14</v>
      </c>
      <c r="J322" s="60">
        <f t="shared" si="131"/>
        <v>99.183675496435754</v>
      </c>
      <c r="K322" s="60">
        <f t="shared" si="132"/>
        <v>103.21616644911281</v>
      </c>
      <c r="L322" s="123"/>
    </row>
    <row r="323" spans="2:12" x14ac:dyDescent="0.25">
      <c r="B323" s="178">
        <v>31</v>
      </c>
      <c r="C323" s="179"/>
      <c r="D323" s="180"/>
      <c r="E323" s="58" t="s">
        <v>5</v>
      </c>
      <c r="F323" s="73">
        <f>F324+F326+F328</f>
        <v>162157.16</v>
      </c>
      <c r="G323" s="73">
        <f>G324+G326+G328</f>
        <v>177698</v>
      </c>
      <c r="H323" s="73">
        <f t="shared" ref="H323:I323" si="147">H324+H326+H328</f>
        <v>140587</v>
      </c>
      <c r="I323" s="73">
        <f t="shared" si="147"/>
        <v>181805.31000000003</v>
      </c>
      <c r="J323" s="60">
        <f t="shared" si="131"/>
        <v>102.31139911535303</v>
      </c>
      <c r="K323" s="60">
        <f t="shared" si="132"/>
        <v>112.11673292748839</v>
      </c>
      <c r="L323" s="123"/>
    </row>
    <row r="324" spans="2:12" x14ac:dyDescent="0.25">
      <c r="B324" s="178">
        <v>311</v>
      </c>
      <c r="C324" s="179"/>
      <c r="D324" s="180"/>
      <c r="E324" s="58" t="s">
        <v>34</v>
      </c>
      <c r="F324" s="73">
        <f>F325</f>
        <v>135992.13</v>
      </c>
      <c r="G324" s="73">
        <f>G325</f>
        <v>154414</v>
      </c>
      <c r="H324" s="73">
        <f t="shared" ref="H324:I324" si="148">H325</f>
        <v>118283</v>
      </c>
      <c r="I324" s="73">
        <f t="shared" si="148"/>
        <v>155882.42000000001</v>
      </c>
      <c r="J324" s="60">
        <f t="shared" si="131"/>
        <v>100.95096299558331</v>
      </c>
      <c r="K324" s="60">
        <f t="shared" si="132"/>
        <v>114.62605961094955</v>
      </c>
      <c r="L324" s="123"/>
    </row>
    <row r="325" spans="2:12" x14ac:dyDescent="0.25">
      <c r="B325" s="174">
        <v>3111</v>
      </c>
      <c r="C325" s="174"/>
      <c r="D325" s="174"/>
      <c r="E325" s="53" t="s">
        <v>35</v>
      </c>
      <c r="F325" s="73">
        <v>135992.13</v>
      </c>
      <c r="G325" s="73">
        <v>154414</v>
      </c>
      <c r="H325" s="60">
        <v>118283</v>
      </c>
      <c r="I325" s="60">
        <v>155882.42000000001</v>
      </c>
      <c r="J325" s="60">
        <f t="shared" si="131"/>
        <v>100.95096299558331</v>
      </c>
      <c r="K325" s="60">
        <f t="shared" si="132"/>
        <v>114.62605961094955</v>
      </c>
      <c r="L325" s="123"/>
    </row>
    <row r="326" spans="2:12" x14ac:dyDescent="0.25">
      <c r="B326" s="175">
        <v>312</v>
      </c>
      <c r="C326" s="176"/>
      <c r="D326" s="177"/>
      <c r="E326" s="53" t="s">
        <v>157</v>
      </c>
      <c r="F326" s="73">
        <f>F327</f>
        <v>4082.16</v>
      </c>
      <c r="G326" s="73">
        <f>G327</f>
        <v>5098</v>
      </c>
      <c r="H326" s="73">
        <f t="shared" ref="H326:I326" si="149">H327</f>
        <v>2787</v>
      </c>
      <c r="I326" s="73">
        <f t="shared" si="149"/>
        <v>5097.66</v>
      </c>
      <c r="J326" s="60">
        <f t="shared" si="131"/>
        <v>99.9933307179286</v>
      </c>
      <c r="K326" s="60">
        <f t="shared" si="132"/>
        <v>124.87653595155506</v>
      </c>
      <c r="L326" s="123"/>
    </row>
    <row r="327" spans="2:12" x14ac:dyDescent="0.25">
      <c r="B327" s="175">
        <v>3121</v>
      </c>
      <c r="C327" s="176"/>
      <c r="D327" s="177"/>
      <c r="E327" s="53" t="s">
        <v>157</v>
      </c>
      <c r="F327" s="73">
        <v>4082.16</v>
      </c>
      <c r="G327" s="73">
        <v>5098</v>
      </c>
      <c r="H327" s="60">
        <v>2787</v>
      </c>
      <c r="I327" s="60">
        <v>5097.66</v>
      </c>
      <c r="J327" s="60">
        <f t="shared" si="131"/>
        <v>99.9933307179286</v>
      </c>
      <c r="K327" s="60">
        <f t="shared" si="132"/>
        <v>124.87653595155506</v>
      </c>
      <c r="L327" s="123"/>
    </row>
    <row r="328" spans="2:12" x14ac:dyDescent="0.25">
      <c r="B328" s="174">
        <v>313</v>
      </c>
      <c r="C328" s="174"/>
      <c r="D328" s="174"/>
      <c r="E328" s="53" t="s">
        <v>158</v>
      </c>
      <c r="F328" s="73">
        <f>F329</f>
        <v>22082.87</v>
      </c>
      <c r="G328" s="73">
        <f>G329</f>
        <v>18186</v>
      </c>
      <c r="H328" s="73">
        <f t="shared" ref="H328:I328" si="150">H329</f>
        <v>19517</v>
      </c>
      <c r="I328" s="73">
        <f t="shared" si="150"/>
        <v>20825.23</v>
      </c>
      <c r="J328" s="60">
        <f t="shared" si="131"/>
        <v>114.5124271417574</v>
      </c>
      <c r="K328" s="60">
        <f t="shared" si="132"/>
        <v>94.304906925594366</v>
      </c>
      <c r="L328" s="123"/>
    </row>
    <row r="329" spans="2:12" x14ac:dyDescent="0.25">
      <c r="B329" s="178">
        <v>3132</v>
      </c>
      <c r="C329" s="179"/>
      <c r="D329" s="180"/>
      <c r="E329" s="53" t="s">
        <v>159</v>
      </c>
      <c r="F329" s="73">
        <v>22082.87</v>
      </c>
      <c r="G329" s="73">
        <v>18186</v>
      </c>
      <c r="H329" s="60">
        <v>19517</v>
      </c>
      <c r="I329" s="60">
        <v>20825.23</v>
      </c>
      <c r="J329" s="60">
        <f t="shared" si="131"/>
        <v>114.5124271417574</v>
      </c>
      <c r="K329" s="60">
        <f t="shared" si="132"/>
        <v>94.304906925594366</v>
      </c>
      <c r="L329" s="123"/>
    </row>
    <row r="330" spans="2:12" x14ac:dyDescent="0.25">
      <c r="B330" s="178">
        <v>32</v>
      </c>
      <c r="C330" s="179"/>
      <c r="D330" s="180"/>
      <c r="E330" s="58" t="s">
        <v>13</v>
      </c>
      <c r="F330" s="73">
        <f>F331+F336+F342+F350+F352</f>
        <v>89382.06</v>
      </c>
      <c r="G330" s="73">
        <f>G331+G336+G342+G350+G352</f>
        <v>84068</v>
      </c>
      <c r="H330" s="73">
        <f t="shared" ref="H330:I330" si="151">H331+H336+H342+H350+H352</f>
        <v>36954</v>
      </c>
      <c r="I330" s="73">
        <f t="shared" si="151"/>
        <v>77823.829999999987</v>
      </c>
      <c r="J330" s="60">
        <f t="shared" si="131"/>
        <v>92.57247704239424</v>
      </c>
      <c r="K330" s="60">
        <f t="shared" ref="K330:K372" si="152">I330/F330*100</f>
        <v>87.068736164729245</v>
      </c>
      <c r="L330" s="123"/>
    </row>
    <row r="331" spans="2:12" x14ac:dyDescent="0.25">
      <c r="B331" s="178">
        <v>321</v>
      </c>
      <c r="C331" s="179"/>
      <c r="D331" s="180"/>
      <c r="E331" s="58" t="s">
        <v>258</v>
      </c>
      <c r="F331" s="73">
        <f>SUM(F332:F335)</f>
        <v>46415.51</v>
      </c>
      <c r="G331" s="73">
        <f>SUM(G332:G335)</f>
        <v>43168</v>
      </c>
      <c r="H331" s="73">
        <f t="shared" ref="H331:I331" si="153">SUM(H332:H335)</f>
        <v>14480</v>
      </c>
      <c r="I331" s="73">
        <f t="shared" si="153"/>
        <v>39333.17</v>
      </c>
      <c r="J331" s="60">
        <f t="shared" si="131"/>
        <v>91.116498332097848</v>
      </c>
      <c r="K331" s="60">
        <f t="shared" si="152"/>
        <v>84.741436644776698</v>
      </c>
      <c r="L331" s="123"/>
    </row>
    <row r="332" spans="2:12" x14ac:dyDescent="0.25">
      <c r="B332" s="174">
        <v>3211</v>
      </c>
      <c r="C332" s="174"/>
      <c r="D332" s="174"/>
      <c r="E332" s="53" t="s">
        <v>37</v>
      </c>
      <c r="F332" s="73">
        <v>35093</v>
      </c>
      <c r="G332" s="73">
        <v>25803</v>
      </c>
      <c r="H332" s="60">
        <v>5375</v>
      </c>
      <c r="I332" s="60">
        <v>24205.19</v>
      </c>
      <c r="J332" s="60">
        <f t="shared" si="131"/>
        <v>93.807658024260746</v>
      </c>
      <c r="K332" s="60">
        <f t="shared" si="152"/>
        <v>68.974410851166894</v>
      </c>
      <c r="L332" s="123"/>
    </row>
    <row r="333" spans="2:12" ht="25.5" x14ac:dyDescent="0.25">
      <c r="B333" s="174">
        <v>3212</v>
      </c>
      <c r="C333" s="174"/>
      <c r="D333" s="174"/>
      <c r="E333" s="53" t="s">
        <v>221</v>
      </c>
      <c r="F333" s="73">
        <v>2534.48</v>
      </c>
      <c r="G333" s="73">
        <v>5390</v>
      </c>
      <c r="H333" s="60">
        <v>1460</v>
      </c>
      <c r="I333" s="60">
        <v>3312.45</v>
      </c>
      <c r="J333" s="60">
        <f t="shared" si="131"/>
        <v>61.455473098330238</v>
      </c>
      <c r="K333" s="60">
        <f t="shared" si="152"/>
        <v>130.69544837599821</v>
      </c>
      <c r="L333" s="123"/>
    </row>
    <row r="334" spans="2:12" x14ac:dyDescent="0.25">
      <c r="B334" s="174">
        <v>3213</v>
      </c>
      <c r="C334" s="174"/>
      <c r="D334" s="174"/>
      <c r="E334" s="53" t="s">
        <v>162</v>
      </c>
      <c r="F334" s="73">
        <v>8788.0300000000007</v>
      </c>
      <c r="G334" s="73">
        <v>11910</v>
      </c>
      <c r="H334" s="60">
        <v>7645</v>
      </c>
      <c r="I334" s="60">
        <v>11750.33</v>
      </c>
      <c r="J334" s="60">
        <f t="shared" si="131"/>
        <v>98.659361880772451</v>
      </c>
      <c r="K334" s="60">
        <f t="shared" si="152"/>
        <v>133.70835101837383</v>
      </c>
      <c r="L334" s="123"/>
    </row>
    <row r="335" spans="2:12" x14ac:dyDescent="0.25">
      <c r="B335" s="174">
        <v>3214</v>
      </c>
      <c r="C335" s="174"/>
      <c r="D335" s="174"/>
      <c r="E335" s="53" t="s">
        <v>163</v>
      </c>
      <c r="F335" s="73">
        <v>0</v>
      </c>
      <c r="G335" s="73">
        <v>65</v>
      </c>
      <c r="H335" s="60">
        <v>0</v>
      </c>
      <c r="I335" s="60">
        <v>65.2</v>
      </c>
      <c r="J335" s="60">
        <f t="shared" si="131"/>
        <v>100.30769230769232</v>
      </c>
      <c r="K335" s="60" t="e">
        <f t="shared" si="152"/>
        <v>#DIV/0!</v>
      </c>
      <c r="L335" s="123"/>
    </row>
    <row r="336" spans="2:12" x14ac:dyDescent="0.25">
      <c r="B336" s="178">
        <v>322</v>
      </c>
      <c r="C336" s="179"/>
      <c r="D336" s="180"/>
      <c r="E336" s="53" t="s">
        <v>164</v>
      </c>
      <c r="F336" s="73">
        <f>SUM(F337:F341)</f>
        <v>7727.2599999999993</v>
      </c>
      <c r="G336" s="73">
        <f>SUM(G337:G341)</f>
        <v>7708</v>
      </c>
      <c r="H336" s="73">
        <f t="shared" ref="H336:I336" si="154">SUM(H337:H341)</f>
        <v>2500</v>
      </c>
      <c r="I336" s="73">
        <f t="shared" si="154"/>
        <v>6027.09</v>
      </c>
      <c r="J336" s="60">
        <f t="shared" si="131"/>
        <v>78.192656979761281</v>
      </c>
      <c r="K336" s="60">
        <f t="shared" si="152"/>
        <v>77.997763761022682</v>
      </c>
      <c r="L336" s="123"/>
    </row>
    <row r="337" spans="2:12" x14ac:dyDescent="0.25">
      <c r="B337" s="178">
        <v>3221</v>
      </c>
      <c r="C337" s="179"/>
      <c r="D337" s="180"/>
      <c r="E337" s="58" t="s">
        <v>165</v>
      </c>
      <c r="F337" s="73">
        <v>339.95</v>
      </c>
      <c r="G337" s="73">
        <v>400</v>
      </c>
      <c r="H337" s="60">
        <v>500</v>
      </c>
      <c r="I337" s="60">
        <v>400.47</v>
      </c>
      <c r="J337" s="60">
        <f t="shared" si="131"/>
        <v>100.11750000000002</v>
      </c>
      <c r="K337" s="60">
        <f t="shared" si="152"/>
        <v>117.80261803206355</v>
      </c>
      <c r="L337" s="123"/>
    </row>
    <row r="338" spans="2:12" x14ac:dyDescent="0.25">
      <c r="B338" s="178">
        <v>3222</v>
      </c>
      <c r="C338" s="179"/>
      <c r="D338" s="180"/>
      <c r="E338" s="58" t="s">
        <v>270</v>
      </c>
      <c r="F338" s="73">
        <v>5115.9799999999996</v>
      </c>
      <c r="G338" s="73">
        <v>5950</v>
      </c>
      <c r="H338" s="60">
        <v>1000</v>
      </c>
      <c r="I338" s="60">
        <v>4328.16</v>
      </c>
      <c r="J338" s="60">
        <f t="shared" si="131"/>
        <v>72.742184873949583</v>
      </c>
      <c r="K338" s="60">
        <f t="shared" si="152"/>
        <v>84.600799846754683</v>
      </c>
      <c r="L338" s="123"/>
    </row>
    <row r="339" spans="2:12" ht="25.5" x14ac:dyDescent="0.25">
      <c r="B339" s="178">
        <v>3224</v>
      </c>
      <c r="C339" s="179"/>
      <c r="D339" s="180"/>
      <c r="E339" s="58" t="s">
        <v>167</v>
      </c>
      <c r="F339" s="73">
        <v>650.69000000000005</v>
      </c>
      <c r="G339" s="73">
        <v>610</v>
      </c>
      <c r="H339" s="60">
        <v>0</v>
      </c>
      <c r="I339" s="60">
        <v>677.86</v>
      </c>
      <c r="J339" s="60">
        <f t="shared" si="131"/>
        <v>111.12459016393443</v>
      </c>
      <c r="K339" s="60">
        <f t="shared" si="152"/>
        <v>104.17556747452703</v>
      </c>
      <c r="L339" s="123"/>
    </row>
    <row r="340" spans="2:12" x14ac:dyDescent="0.25">
      <c r="B340" s="178">
        <v>3225</v>
      </c>
      <c r="C340" s="179"/>
      <c r="D340" s="180"/>
      <c r="E340" s="58" t="s">
        <v>211</v>
      </c>
      <c r="F340" s="73">
        <v>1528.71</v>
      </c>
      <c r="G340" s="73">
        <v>350</v>
      </c>
      <c r="H340" s="60">
        <v>1000</v>
      </c>
      <c r="I340" s="60">
        <v>222.31</v>
      </c>
      <c r="J340" s="60">
        <f t="shared" si="131"/>
        <v>63.517142857142858</v>
      </c>
      <c r="K340" s="60">
        <f t="shared" si="152"/>
        <v>14.542326536753212</v>
      </c>
      <c r="L340" s="123"/>
    </row>
    <row r="341" spans="2:12" x14ac:dyDescent="0.25">
      <c r="B341" s="178">
        <v>3227</v>
      </c>
      <c r="C341" s="179"/>
      <c r="D341" s="180"/>
      <c r="E341" s="58" t="s">
        <v>168</v>
      </c>
      <c r="F341" s="73">
        <v>91.93</v>
      </c>
      <c r="G341" s="73">
        <v>398</v>
      </c>
      <c r="H341" s="60">
        <v>0</v>
      </c>
      <c r="I341" s="60">
        <v>398.29</v>
      </c>
      <c r="J341" s="60">
        <f t="shared" si="131"/>
        <v>100.07286432160805</v>
      </c>
      <c r="K341" s="60">
        <f t="shared" si="152"/>
        <v>433.25356249320134</v>
      </c>
      <c r="L341" s="123"/>
    </row>
    <row r="342" spans="2:12" x14ac:dyDescent="0.25">
      <c r="B342" s="178">
        <v>323</v>
      </c>
      <c r="C342" s="179"/>
      <c r="D342" s="180"/>
      <c r="E342" s="53" t="s">
        <v>169</v>
      </c>
      <c r="F342" s="73">
        <f>SUM(F343:F349)</f>
        <v>26140.32</v>
      </c>
      <c r="G342" s="73">
        <f>SUM(G343:G349)</f>
        <v>27176</v>
      </c>
      <c r="H342" s="73">
        <f t="shared" ref="H342:I342" si="155">SUM(H343:H349)</f>
        <v>12219</v>
      </c>
      <c r="I342" s="73">
        <f t="shared" si="155"/>
        <v>24156.520000000004</v>
      </c>
      <c r="J342" s="60">
        <f t="shared" si="131"/>
        <v>88.889166911981178</v>
      </c>
      <c r="K342" s="60">
        <f t="shared" si="152"/>
        <v>92.410957478714892</v>
      </c>
      <c r="L342" s="123"/>
    </row>
    <row r="343" spans="2:12" x14ac:dyDescent="0.25">
      <c r="B343" s="178">
        <v>3231</v>
      </c>
      <c r="C343" s="179"/>
      <c r="D343" s="180"/>
      <c r="E343" s="72" t="s">
        <v>170</v>
      </c>
      <c r="F343" s="73">
        <v>420.29</v>
      </c>
      <c r="G343" s="73">
        <v>978</v>
      </c>
      <c r="H343" s="60">
        <v>2000</v>
      </c>
      <c r="I343" s="60">
        <v>977.76</v>
      </c>
      <c r="J343" s="60">
        <f t="shared" si="131"/>
        <v>99.975460122699388</v>
      </c>
      <c r="K343" s="60">
        <f t="shared" si="152"/>
        <v>232.63936805539029</v>
      </c>
      <c r="L343" s="123"/>
    </row>
    <row r="344" spans="2:12" x14ac:dyDescent="0.25">
      <c r="B344" s="178">
        <v>3232</v>
      </c>
      <c r="C344" s="179"/>
      <c r="D344" s="180"/>
      <c r="E344" s="72" t="s">
        <v>171</v>
      </c>
      <c r="F344" s="73">
        <v>1554.35</v>
      </c>
      <c r="G344" s="73">
        <v>619</v>
      </c>
      <c r="H344" s="60">
        <v>3032</v>
      </c>
      <c r="I344" s="60">
        <v>276.25</v>
      </c>
      <c r="J344" s="60">
        <f t="shared" si="131"/>
        <v>44.628432956381261</v>
      </c>
      <c r="K344" s="60">
        <f t="shared" si="152"/>
        <v>17.772702415800818</v>
      </c>
      <c r="L344" s="123"/>
    </row>
    <row r="345" spans="2:12" x14ac:dyDescent="0.25">
      <c r="B345" s="178">
        <v>3233</v>
      </c>
      <c r="C345" s="179"/>
      <c r="D345" s="180"/>
      <c r="E345" s="58" t="s">
        <v>172</v>
      </c>
      <c r="F345" s="73">
        <v>11512.96</v>
      </c>
      <c r="G345" s="73">
        <v>13969</v>
      </c>
      <c r="H345" s="60">
        <v>3125</v>
      </c>
      <c r="I345" s="60">
        <v>11574.79</v>
      </c>
      <c r="J345" s="60">
        <f t="shared" ref="J345:J372" si="156">I345/G345*100</f>
        <v>82.860548357076397</v>
      </c>
      <c r="K345" s="60">
        <f t="shared" si="152"/>
        <v>100.5370469453555</v>
      </c>
      <c r="L345" s="123"/>
    </row>
    <row r="346" spans="2:12" x14ac:dyDescent="0.25">
      <c r="B346" s="178">
        <v>3235</v>
      </c>
      <c r="C346" s="179"/>
      <c r="D346" s="180"/>
      <c r="E346" s="58" t="s">
        <v>174</v>
      </c>
      <c r="F346" s="73">
        <v>2682.13</v>
      </c>
      <c r="G346" s="73">
        <v>6010</v>
      </c>
      <c r="H346" s="60">
        <v>4062</v>
      </c>
      <c r="I346" s="60">
        <v>6363.3</v>
      </c>
      <c r="J346" s="60">
        <f t="shared" si="156"/>
        <v>105.8785357737105</v>
      </c>
      <c r="K346" s="60">
        <f t="shared" si="152"/>
        <v>237.24800811295501</v>
      </c>
      <c r="L346" s="123"/>
    </row>
    <row r="347" spans="2:12" x14ac:dyDescent="0.25">
      <c r="B347" s="178">
        <v>3237</v>
      </c>
      <c r="C347" s="179"/>
      <c r="D347" s="180"/>
      <c r="E347" s="58" t="s">
        <v>176</v>
      </c>
      <c r="F347" s="73">
        <v>8323.4699999999993</v>
      </c>
      <c r="G347" s="73">
        <v>4000</v>
      </c>
      <c r="H347" s="60">
        <v>0</v>
      </c>
      <c r="I347" s="60">
        <v>3973.42</v>
      </c>
      <c r="J347" s="60">
        <f t="shared" si="156"/>
        <v>99.335499999999996</v>
      </c>
      <c r="K347" s="60">
        <f t="shared" si="152"/>
        <v>47.737542154894534</v>
      </c>
      <c r="L347" s="123"/>
    </row>
    <row r="348" spans="2:12" x14ac:dyDescent="0.25">
      <c r="B348" s="90">
        <v>3238</v>
      </c>
      <c r="C348" s="91"/>
      <c r="D348" s="92"/>
      <c r="E348" s="92" t="s">
        <v>177</v>
      </c>
      <c r="F348" s="73">
        <v>638.55999999999995</v>
      </c>
      <c r="G348" s="73">
        <v>0</v>
      </c>
      <c r="H348" s="60">
        <v>0</v>
      </c>
      <c r="I348" s="60">
        <v>0</v>
      </c>
      <c r="J348" s="60" t="e">
        <f t="shared" si="156"/>
        <v>#DIV/0!</v>
      </c>
      <c r="K348" s="60">
        <f t="shared" si="152"/>
        <v>0</v>
      </c>
      <c r="L348" s="123"/>
    </row>
    <row r="349" spans="2:12" x14ac:dyDescent="0.25">
      <c r="B349" s="178">
        <v>3239</v>
      </c>
      <c r="C349" s="179"/>
      <c r="D349" s="180"/>
      <c r="E349" s="58" t="s">
        <v>178</v>
      </c>
      <c r="F349" s="73">
        <v>1008.56</v>
      </c>
      <c r="G349" s="73">
        <v>1600</v>
      </c>
      <c r="H349" s="60">
        <v>0</v>
      </c>
      <c r="I349" s="60">
        <v>991</v>
      </c>
      <c r="J349" s="60">
        <f t="shared" si="156"/>
        <v>61.9375</v>
      </c>
      <c r="K349" s="60">
        <f t="shared" si="152"/>
        <v>98.258903783612283</v>
      </c>
      <c r="L349" s="123"/>
    </row>
    <row r="350" spans="2:12" ht="25.5" x14ac:dyDescent="0.25">
      <c r="B350" s="174">
        <v>324</v>
      </c>
      <c r="C350" s="174"/>
      <c r="D350" s="174"/>
      <c r="E350" s="53" t="s">
        <v>212</v>
      </c>
      <c r="F350" s="73">
        <f>F351</f>
        <v>4594.5600000000004</v>
      </c>
      <c r="G350" s="73">
        <f>G351</f>
        <v>4300</v>
      </c>
      <c r="H350" s="73">
        <f t="shared" ref="H350:I350" si="157">H351</f>
        <v>2522</v>
      </c>
      <c r="I350" s="73">
        <f t="shared" si="157"/>
        <v>6641.18</v>
      </c>
      <c r="J350" s="60">
        <f t="shared" si="156"/>
        <v>154.44604651162791</v>
      </c>
      <c r="K350" s="60">
        <f t="shared" si="152"/>
        <v>144.5444177462042</v>
      </c>
      <c r="L350" s="123"/>
    </row>
    <row r="351" spans="2:12" ht="25.5" x14ac:dyDescent="0.25">
      <c r="B351" s="174">
        <v>3241</v>
      </c>
      <c r="C351" s="174"/>
      <c r="D351" s="174"/>
      <c r="E351" s="53" t="s">
        <v>212</v>
      </c>
      <c r="F351" s="73">
        <v>4594.5600000000004</v>
      </c>
      <c r="G351" s="73">
        <v>4300</v>
      </c>
      <c r="H351" s="60">
        <v>2522</v>
      </c>
      <c r="I351" s="60">
        <v>6641.18</v>
      </c>
      <c r="J351" s="60">
        <f t="shared" si="156"/>
        <v>154.44604651162791</v>
      </c>
      <c r="K351" s="60">
        <f t="shared" si="152"/>
        <v>144.5444177462042</v>
      </c>
      <c r="L351" s="123"/>
    </row>
    <row r="352" spans="2:12" x14ac:dyDescent="0.25">
      <c r="B352" s="178">
        <v>329</v>
      </c>
      <c r="C352" s="179"/>
      <c r="D352" s="180"/>
      <c r="E352" s="53" t="s">
        <v>180</v>
      </c>
      <c r="F352" s="73">
        <f>SUM(F353:F355)</f>
        <v>4504.41</v>
      </c>
      <c r="G352" s="73">
        <f t="shared" ref="G352:H352" si="158">SUM(G353:G355)</f>
        <v>1716</v>
      </c>
      <c r="H352" s="73">
        <f t="shared" si="158"/>
        <v>5233</v>
      </c>
      <c r="I352" s="73">
        <f t="shared" ref="I352" si="159">SUM(I354:I355)</f>
        <v>1665.87</v>
      </c>
      <c r="J352" s="60">
        <f t="shared" si="156"/>
        <v>97.078671328671319</v>
      </c>
      <c r="K352" s="60">
        <f t="shared" si="152"/>
        <v>36.983089905226215</v>
      </c>
      <c r="L352" s="123"/>
    </row>
    <row r="353" spans="2:12" x14ac:dyDescent="0.25">
      <c r="B353" s="90">
        <v>3293</v>
      </c>
      <c r="C353" s="91"/>
      <c r="D353" s="92"/>
      <c r="E353" s="72" t="s">
        <v>182</v>
      </c>
      <c r="F353" s="73">
        <v>492.67</v>
      </c>
      <c r="G353" s="73">
        <v>0</v>
      </c>
      <c r="H353" s="73">
        <v>0</v>
      </c>
      <c r="I353" s="73"/>
      <c r="J353" s="60" t="e">
        <f t="shared" si="156"/>
        <v>#DIV/0!</v>
      </c>
      <c r="K353" s="60">
        <f t="shared" si="152"/>
        <v>0</v>
      </c>
      <c r="L353" s="123"/>
    </row>
    <row r="354" spans="2:12" x14ac:dyDescent="0.25">
      <c r="B354" s="178">
        <v>3294</v>
      </c>
      <c r="C354" s="179"/>
      <c r="D354" s="180"/>
      <c r="E354" s="58" t="s">
        <v>222</v>
      </c>
      <c r="F354" s="73">
        <v>560.02</v>
      </c>
      <c r="G354" s="73">
        <v>1500</v>
      </c>
      <c r="H354" s="60">
        <v>0</v>
      </c>
      <c r="I354" s="60">
        <v>1457.98</v>
      </c>
      <c r="J354" s="60">
        <f t="shared" si="156"/>
        <v>97.198666666666668</v>
      </c>
      <c r="K354" s="60">
        <f t="shared" si="152"/>
        <v>260.34427341880649</v>
      </c>
      <c r="L354" s="123"/>
    </row>
    <row r="355" spans="2:12" x14ac:dyDescent="0.25">
      <c r="B355" s="174">
        <v>3299</v>
      </c>
      <c r="C355" s="174"/>
      <c r="D355" s="174"/>
      <c r="E355" s="53" t="s">
        <v>180</v>
      </c>
      <c r="F355" s="73">
        <v>3451.72</v>
      </c>
      <c r="G355" s="73">
        <v>216</v>
      </c>
      <c r="H355" s="60">
        <v>5233</v>
      </c>
      <c r="I355" s="60">
        <v>207.89</v>
      </c>
      <c r="J355" s="60">
        <f t="shared" si="156"/>
        <v>96.245370370370367</v>
      </c>
      <c r="K355" s="60">
        <f t="shared" si="152"/>
        <v>6.0227944329203993</v>
      </c>
      <c r="L355" s="123"/>
    </row>
    <row r="356" spans="2:12" ht="25.5" x14ac:dyDescent="0.25">
      <c r="B356" s="174">
        <v>37</v>
      </c>
      <c r="C356" s="174"/>
      <c r="D356" s="174"/>
      <c r="E356" s="53" t="s">
        <v>238</v>
      </c>
      <c r="F356" s="73">
        <f>F357</f>
        <v>0</v>
      </c>
      <c r="G356" s="73">
        <f>G357</f>
        <v>0</v>
      </c>
      <c r="H356" s="73">
        <f t="shared" ref="H356:I356" si="160">H357</f>
        <v>5973</v>
      </c>
      <c r="I356" s="73">
        <f t="shared" si="160"/>
        <v>0</v>
      </c>
      <c r="J356" s="60" t="e">
        <f t="shared" si="156"/>
        <v>#DIV/0!</v>
      </c>
      <c r="K356" s="60" t="e">
        <f t="shared" si="152"/>
        <v>#DIV/0!</v>
      </c>
      <c r="L356" s="123"/>
    </row>
    <row r="357" spans="2:12" ht="25.5" x14ac:dyDescent="0.25">
      <c r="B357" s="174">
        <v>372</v>
      </c>
      <c r="C357" s="174"/>
      <c r="D357" s="174"/>
      <c r="E357" s="53" t="s">
        <v>239</v>
      </c>
      <c r="F357" s="73">
        <f>F358</f>
        <v>0</v>
      </c>
      <c r="G357" s="73">
        <f>G358</f>
        <v>0</v>
      </c>
      <c r="H357" s="73">
        <f t="shared" ref="H357:I357" si="161">H358</f>
        <v>5973</v>
      </c>
      <c r="I357" s="73">
        <f t="shared" si="161"/>
        <v>0</v>
      </c>
      <c r="J357" s="60" t="e">
        <f t="shared" si="156"/>
        <v>#DIV/0!</v>
      </c>
      <c r="K357" s="60" t="e">
        <f t="shared" si="152"/>
        <v>#DIV/0!</v>
      </c>
      <c r="L357" s="123"/>
    </row>
    <row r="358" spans="2:12" x14ac:dyDescent="0.25">
      <c r="B358" s="174">
        <v>3721</v>
      </c>
      <c r="C358" s="174"/>
      <c r="D358" s="174"/>
      <c r="E358" s="53" t="s">
        <v>191</v>
      </c>
      <c r="F358" s="73">
        <v>0</v>
      </c>
      <c r="G358" s="73">
        <v>0</v>
      </c>
      <c r="H358" s="60">
        <v>5973</v>
      </c>
      <c r="I358" s="60">
        <v>0</v>
      </c>
      <c r="J358" s="60" t="e">
        <f t="shared" si="156"/>
        <v>#DIV/0!</v>
      </c>
      <c r="K358" s="60" t="e">
        <f t="shared" si="152"/>
        <v>#DIV/0!</v>
      </c>
      <c r="L358" s="123"/>
    </row>
    <row r="359" spans="2:12" x14ac:dyDescent="0.25">
      <c r="B359" s="174">
        <v>4</v>
      </c>
      <c r="C359" s="174"/>
      <c r="D359" s="174"/>
      <c r="E359" s="53" t="s">
        <v>6</v>
      </c>
      <c r="F359" s="73">
        <f>F360+F363</f>
        <v>22792.29</v>
      </c>
      <c r="G359" s="73">
        <f>G360+G363</f>
        <v>9998</v>
      </c>
      <c r="H359" s="73">
        <f t="shared" ref="H359:I359" si="162">H360+H363</f>
        <v>8500</v>
      </c>
      <c r="I359" s="73">
        <f t="shared" si="162"/>
        <v>9998.32</v>
      </c>
      <c r="J359" s="60">
        <f t="shared" si="156"/>
        <v>100.00320064012801</v>
      </c>
      <c r="K359" s="60">
        <f t="shared" si="152"/>
        <v>43.867114712913882</v>
      </c>
      <c r="L359" s="123"/>
    </row>
    <row r="360" spans="2:12" ht="25.5" x14ac:dyDescent="0.25">
      <c r="B360" s="174">
        <v>41</v>
      </c>
      <c r="C360" s="174"/>
      <c r="D360" s="174"/>
      <c r="E360" s="53" t="s">
        <v>264</v>
      </c>
      <c r="F360" s="73">
        <f>F361</f>
        <v>2285.9899999999998</v>
      </c>
      <c r="G360" s="73">
        <f>G361</f>
        <v>1765</v>
      </c>
      <c r="H360" s="73">
        <f t="shared" ref="H360:I360" si="163">H361</f>
        <v>0</v>
      </c>
      <c r="I360" s="73">
        <f t="shared" si="163"/>
        <v>1765.26</v>
      </c>
      <c r="J360" s="60">
        <f t="shared" si="156"/>
        <v>100.01473087818698</v>
      </c>
      <c r="K360" s="60">
        <f t="shared" si="152"/>
        <v>77.22081023976483</v>
      </c>
      <c r="L360" s="123"/>
    </row>
    <row r="361" spans="2:12" x14ac:dyDescent="0.25">
      <c r="B361" s="178">
        <v>412</v>
      </c>
      <c r="C361" s="179"/>
      <c r="D361" s="180"/>
      <c r="E361" s="53" t="s">
        <v>240</v>
      </c>
      <c r="F361" s="73">
        <v>2285.9899999999998</v>
      </c>
      <c r="G361" s="73">
        <f>G362</f>
        <v>1765</v>
      </c>
      <c r="H361" s="73">
        <f t="shared" ref="H361:I361" si="164">H362</f>
        <v>0</v>
      </c>
      <c r="I361" s="73">
        <f t="shared" si="164"/>
        <v>1765.26</v>
      </c>
      <c r="J361" s="60">
        <f t="shared" si="156"/>
        <v>100.01473087818698</v>
      </c>
      <c r="K361" s="60">
        <f t="shared" si="152"/>
        <v>77.22081023976483</v>
      </c>
      <c r="L361" s="123"/>
    </row>
    <row r="362" spans="2:12" x14ac:dyDescent="0.25">
      <c r="B362" s="178">
        <v>4123</v>
      </c>
      <c r="C362" s="179"/>
      <c r="D362" s="180"/>
      <c r="E362" s="58" t="s">
        <v>192</v>
      </c>
      <c r="F362" s="73">
        <v>2285.9899999999998</v>
      </c>
      <c r="G362" s="73">
        <v>1765</v>
      </c>
      <c r="H362" s="60">
        <v>0</v>
      </c>
      <c r="I362" s="60">
        <v>1765.26</v>
      </c>
      <c r="J362" s="60">
        <f t="shared" si="156"/>
        <v>100.01473087818698</v>
      </c>
      <c r="K362" s="60">
        <f t="shared" si="152"/>
        <v>77.22081023976483</v>
      </c>
      <c r="L362" s="123"/>
    </row>
    <row r="363" spans="2:12" ht="25.5" x14ac:dyDescent="0.25">
      <c r="B363" s="178">
        <v>42</v>
      </c>
      <c r="C363" s="179"/>
      <c r="D363" s="180"/>
      <c r="E363" s="58" t="s">
        <v>193</v>
      </c>
      <c r="F363" s="73">
        <f>F364+F369+F371</f>
        <v>20506.3</v>
      </c>
      <c r="G363" s="73">
        <f>G364+G369</f>
        <v>8233</v>
      </c>
      <c r="H363" s="73">
        <f t="shared" ref="H363:I363" si="165">H364+H369</f>
        <v>8500</v>
      </c>
      <c r="I363" s="73">
        <f t="shared" si="165"/>
        <v>8233.06</v>
      </c>
      <c r="J363" s="60">
        <f t="shared" si="156"/>
        <v>100.0007287744443</v>
      </c>
      <c r="K363" s="60">
        <f t="shared" si="152"/>
        <v>40.148929841073226</v>
      </c>
      <c r="L363" s="123"/>
    </row>
    <row r="364" spans="2:12" x14ac:dyDescent="0.25">
      <c r="B364" s="178">
        <v>422</v>
      </c>
      <c r="C364" s="179"/>
      <c r="D364" s="180"/>
      <c r="E364" s="58" t="s">
        <v>194</v>
      </c>
      <c r="F364" s="73">
        <f>F365+F368+F367</f>
        <v>17758.39</v>
      </c>
      <c r="G364" s="73">
        <f>G365+G368+G367+G366</f>
        <v>8125</v>
      </c>
      <c r="H364" s="73">
        <f t="shared" ref="H364" si="166">H365+H368+H367</f>
        <v>7000</v>
      </c>
      <c r="I364" s="73">
        <f>I365+I368+I366</f>
        <v>8125.13</v>
      </c>
      <c r="J364" s="60">
        <f t="shared" si="156"/>
        <v>100.0016</v>
      </c>
      <c r="K364" s="60">
        <f t="shared" si="152"/>
        <v>45.753753577886286</v>
      </c>
      <c r="L364" s="123"/>
    </row>
    <row r="365" spans="2:12" x14ac:dyDescent="0.25">
      <c r="B365" s="174">
        <v>4221</v>
      </c>
      <c r="C365" s="174"/>
      <c r="D365" s="174"/>
      <c r="E365" s="53" t="s">
        <v>100</v>
      </c>
      <c r="F365" s="73">
        <v>1697.39</v>
      </c>
      <c r="G365" s="73">
        <v>6675</v>
      </c>
      <c r="H365" s="60">
        <v>7000</v>
      </c>
      <c r="I365" s="60">
        <v>6675.14</v>
      </c>
      <c r="J365" s="60">
        <f t="shared" si="156"/>
        <v>100.00209737827717</v>
      </c>
      <c r="K365" s="60">
        <f t="shared" si="152"/>
        <v>393.25906244292707</v>
      </c>
      <c r="L365" s="123"/>
    </row>
    <row r="366" spans="2:12" x14ac:dyDescent="0.25">
      <c r="B366" s="111">
        <v>4222</v>
      </c>
      <c r="C366" s="112"/>
      <c r="D366" s="113"/>
      <c r="E366" s="53" t="s">
        <v>284</v>
      </c>
      <c r="F366" s="73"/>
      <c r="G366" s="73">
        <v>1450</v>
      </c>
      <c r="H366" s="60"/>
      <c r="I366" s="60">
        <v>1449.99</v>
      </c>
      <c r="J366" s="60">
        <f t="shared" si="156"/>
        <v>99.999310344827592</v>
      </c>
      <c r="K366" s="60" t="e">
        <f t="shared" si="152"/>
        <v>#DIV/0!</v>
      </c>
      <c r="L366" s="123"/>
    </row>
    <row r="367" spans="2:12" x14ac:dyDescent="0.25">
      <c r="B367" s="178">
        <v>4224</v>
      </c>
      <c r="C367" s="179"/>
      <c r="D367" s="180"/>
      <c r="E367" s="53" t="s">
        <v>195</v>
      </c>
      <c r="F367" s="73">
        <v>2214.9299999999998</v>
      </c>
      <c r="G367" s="73">
        <v>0</v>
      </c>
      <c r="H367" s="60">
        <v>0</v>
      </c>
      <c r="I367" s="60">
        <v>0</v>
      </c>
      <c r="J367" s="60" t="e">
        <f t="shared" si="156"/>
        <v>#DIV/0!</v>
      </c>
      <c r="K367" s="60">
        <f t="shared" si="152"/>
        <v>0</v>
      </c>
      <c r="L367" s="123"/>
    </row>
    <row r="368" spans="2:12" x14ac:dyDescent="0.25">
      <c r="B368" s="174">
        <v>4225</v>
      </c>
      <c r="C368" s="174"/>
      <c r="D368" s="174"/>
      <c r="E368" s="53" t="s">
        <v>196</v>
      </c>
      <c r="F368" s="73">
        <v>13846.07</v>
      </c>
      <c r="G368" s="73">
        <v>0</v>
      </c>
      <c r="H368" s="60">
        <v>0</v>
      </c>
      <c r="I368" s="60">
        <v>0</v>
      </c>
      <c r="J368" s="60" t="e">
        <f t="shared" si="156"/>
        <v>#DIV/0!</v>
      </c>
      <c r="K368" s="60">
        <f t="shared" si="152"/>
        <v>0</v>
      </c>
      <c r="L368" s="123"/>
    </row>
    <row r="369" spans="2:12" ht="25.5" x14ac:dyDescent="0.25">
      <c r="B369" s="174">
        <v>424</v>
      </c>
      <c r="C369" s="174"/>
      <c r="D369" s="174"/>
      <c r="E369" s="53" t="s">
        <v>269</v>
      </c>
      <c r="F369" s="73">
        <f>F370</f>
        <v>1760</v>
      </c>
      <c r="G369" s="73">
        <f>G370</f>
        <v>108</v>
      </c>
      <c r="H369" s="73">
        <f t="shared" ref="H369:I369" si="167">H370</f>
        <v>1500</v>
      </c>
      <c r="I369" s="73">
        <f t="shared" si="167"/>
        <v>107.93</v>
      </c>
      <c r="J369" s="60">
        <f t="shared" si="156"/>
        <v>99.93518518518519</v>
      </c>
      <c r="K369" s="60">
        <f t="shared" si="152"/>
        <v>6.132386363636364</v>
      </c>
      <c r="L369" s="123"/>
    </row>
    <row r="370" spans="2:12" x14ac:dyDescent="0.25">
      <c r="B370" s="174">
        <v>4241</v>
      </c>
      <c r="C370" s="174"/>
      <c r="D370" s="174"/>
      <c r="E370" s="53" t="s">
        <v>231</v>
      </c>
      <c r="F370" s="73">
        <v>1760</v>
      </c>
      <c r="G370" s="73">
        <v>108</v>
      </c>
      <c r="H370" s="60">
        <v>1500</v>
      </c>
      <c r="I370" s="60">
        <v>107.93</v>
      </c>
      <c r="J370" s="60">
        <f t="shared" si="156"/>
        <v>99.93518518518519</v>
      </c>
      <c r="K370" s="60">
        <f t="shared" si="152"/>
        <v>6.132386363636364</v>
      </c>
      <c r="L370" s="123"/>
    </row>
    <row r="371" spans="2:12" x14ac:dyDescent="0.25">
      <c r="B371" s="178">
        <v>426</v>
      </c>
      <c r="C371" s="179"/>
      <c r="D371" s="180"/>
      <c r="E371" s="113" t="s">
        <v>198</v>
      </c>
      <c r="F371" s="73">
        <f>F372</f>
        <v>987.91</v>
      </c>
      <c r="G371" s="73"/>
      <c r="H371" s="60"/>
      <c r="I371" s="60"/>
      <c r="J371" s="60" t="e">
        <f t="shared" si="156"/>
        <v>#DIV/0!</v>
      </c>
      <c r="K371" s="60">
        <f t="shared" si="152"/>
        <v>0</v>
      </c>
      <c r="L371" s="123"/>
    </row>
    <row r="372" spans="2:12" x14ac:dyDescent="0.25">
      <c r="B372" s="174">
        <v>4262</v>
      </c>
      <c r="C372" s="174"/>
      <c r="D372" s="174"/>
      <c r="E372" s="53" t="s">
        <v>199</v>
      </c>
      <c r="F372" s="73">
        <v>987.91</v>
      </c>
      <c r="G372" s="73"/>
      <c r="H372" s="60"/>
      <c r="I372" s="60"/>
      <c r="J372" s="60" t="e">
        <f t="shared" si="156"/>
        <v>#DIV/0!</v>
      </c>
      <c r="K372" s="60">
        <f t="shared" si="152"/>
        <v>0</v>
      </c>
      <c r="L372" s="123"/>
    </row>
    <row r="373" spans="2:12" x14ac:dyDescent="0.25">
      <c r="B373" s="197"/>
      <c r="C373" s="198"/>
      <c r="D373" s="199"/>
      <c r="E373" s="53"/>
      <c r="F373" s="73"/>
      <c r="G373" s="73"/>
      <c r="H373" s="60"/>
      <c r="I373" s="60"/>
      <c r="J373" s="60"/>
      <c r="K373" s="60"/>
      <c r="L373" s="123"/>
    </row>
    <row r="374" spans="2:12" x14ac:dyDescent="0.25">
      <c r="B374" s="197"/>
      <c r="C374" s="198"/>
      <c r="D374" s="199"/>
      <c r="E374" s="53"/>
      <c r="F374" s="73"/>
      <c r="G374" s="73"/>
      <c r="H374" s="60"/>
      <c r="I374" s="60"/>
      <c r="J374" s="60"/>
      <c r="K374" s="60"/>
      <c r="L374" s="123"/>
    </row>
    <row r="375" spans="2:12" x14ac:dyDescent="0.25">
      <c r="B375" s="174" t="s">
        <v>226</v>
      </c>
      <c r="C375" s="174"/>
      <c r="D375" s="174"/>
      <c r="E375" s="53" t="s">
        <v>203</v>
      </c>
      <c r="F375" s="73"/>
      <c r="G375" s="73"/>
      <c r="H375" s="60"/>
      <c r="I375" s="60"/>
      <c r="J375" s="60"/>
      <c r="K375" s="60"/>
      <c r="L375" s="123"/>
    </row>
    <row r="376" spans="2:12" x14ac:dyDescent="0.25">
      <c r="B376" s="178" t="s">
        <v>217</v>
      </c>
      <c r="C376" s="179"/>
      <c r="D376" s="180"/>
      <c r="E376" s="53" t="s">
        <v>230</v>
      </c>
      <c r="F376" s="73"/>
      <c r="G376" s="73"/>
      <c r="H376" s="60"/>
      <c r="I376" s="60"/>
      <c r="J376" s="60"/>
      <c r="K376" s="60"/>
      <c r="L376" s="123"/>
    </row>
    <row r="377" spans="2:12" x14ac:dyDescent="0.25">
      <c r="B377" s="178">
        <v>6</v>
      </c>
      <c r="C377" s="179"/>
      <c r="D377" s="180"/>
      <c r="E377" s="53" t="s">
        <v>233</v>
      </c>
      <c r="F377" s="73">
        <f>F378</f>
        <v>3938.1200000000003</v>
      </c>
      <c r="G377" s="73">
        <f t="shared" ref="G377:I377" si="168">G378</f>
        <v>15246</v>
      </c>
      <c r="H377" s="73">
        <f t="shared" si="168"/>
        <v>0</v>
      </c>
      <c r="I377" s="73">
        <f t="shared" si="168"/>
        <v>15246.62</v>
      </c>
      <c r="J377" s="60">
        <f t="shared" ref="J377:J410" si="169">I377/G377*100</f>
        <v>100.0040666404303</v>
      </c>
      <c r="K377" s="60">
        <f t="shared" ref="K377:K410" si="170">I377/F377*100</f>
        <v>387.15478451646976</v>
      </c>
      <c r="L377" s="123"/>
    </row>
    <row r="378" spans="2:12" x14ac:dyDescent="0.25">
      <c r="B378" s="178">
        <v>3</v>
      </c>
      <c r="C378" s="179"/>
      <c r="D378" s="180"/>
      <c r="E378" s="58" t="s">
        <v>4</v>
      </c>
      <c r="F378" s="73">
        <f>F384+F379</f>
        <v>3938.1200000000003</v>
      </c>
      <c r="G378" s="73">
        <f t="shared" ref="G378:I378" si="171">G384+G379</f>
        <v>15246</v>
      </c>
      <c r="H378" s="73">
        <f t="shared" si="171"/>
        <v>0</v>
      </c>
      <c r="I378" s="73">
        <f t="shared" si="171"/>
        <v>15246.62</v>
      </c>
      <c r="J378" s="60">
        <f t="shared" si="169"/>
        <v>100.0040666404303</v>
      </c>
      <c r="K378" s="60">
        <f t="shared" si="170"/>
        <v>387.15478451646976</v>
      </c>
      <c r="L378" s="123"/>
    </row>
    <row r="379" spans="2:12" x14ac:dyDescent="0.25">
      <c r="B379" s="178">
        <v>31</v>
      </c>
      <c r="C379" s="179"/>
      <c r="D379" s="180"/>
      <c r="E379" s="58" t="s">
        <v>5</v>
      </c>
      <c r="F379" s="73">
        <f>F382+F380</f>
        <v>0</v>
      </c>
      <c r="G379" s="73">
        <f t="shared" ref="G379:I379" si="172">G382+G380</f>
        <v>15246</v>
      </c>
      <c r="H379" s="73">
        <f t="shared" si="172"/>
        <v>0</v>
      </c>
      <c r="I379" s="73">
        <f t="shared" si="172"/>
        <v>15246.62</v>
      </c>
      <c r="J379" s="60">
        <f t="shared" si="169"/>
        <v>100.0040666404303</v>
      </c>
      <c r="K379" s="60" t="e">
        <f t="shared" si="170"/>
        <v>#DIV/0!</v>
      </c>
      <c r="L379" s="123"/>
    </row>
    <row r="380" spans="2:12" x14ac:dyDescent="0.25">
      <c r="B380" s="178">
        <v>311</v>
      </c>
      <c r="C380" s="179"/>
      <c r="D380" s="180"/>
      <c r="E380" s="117" t="s">
        <v>34</v>
      </c>
      <c r="F380" s="73">
        <f>F381</f>
        <v>0</v>
      </c>
      <c r="G380" s="73">
        <f t="shared" ref="G380:I380" si="173">G381</f>
        <v>13087</v>
      </c>
      <c r="H380" s="73">
        <f t="shared" si="173"/>
        <v>0</v>
      </c>
      <c r="I380" s="73">
        <f t="shared" si="173"/>
        <v>15246.62</v>
      </c>
      <c r="J380" s="60">
        <f t="shared" si="169"/>
        <v>116.50202491021626</v>
      </c>
      <c r="K380" s="60" t="e">
        <f t="shared" si="170"/>
        <v>#DIV/0!</v>
      </c>
      <c r="L380" s="123"/>
    </row>
    <row r="381" spans="2:12" x14ac:dyDescent="0.25">
      <c r="B381" s="115">
        <v>3111</v>
      </c>
      <c r="C381" s="116"/>
      <c r="D381" s="117"/>
      <c r="E381" s="117" t="s">
        <v>35</v>
      </c>
      <c r="F381" s="73">
        <v>0</v>
      </c>
      <c r="G381" s="73">
        <v>13087</v>
      </c>
      <c r="H381" s="73">
        <v>0</v>
      </c>
      <c r="I381" s="73">
        <v>15246.62</v>
      </c>
      <c r="J381" s="60">
        <f t="shared" si="169"/>
        <v>116.50202491021626</v>
      </c>
      <c r="K381" s="60" t="e">
        <f t="shared" si="170"/>
        <v>#DIV/0!</v>
      </c>
      <c r="L381" s="123"/>
    </row>
    <row r="382" spans="2:12" x14ac:dyDescent="0.25">
      <c r="B382" s="174">
        <v>313</v>
      </c>
      <c r="C382" s="174"/>
      <c r="D382" s="174"/>
      <c r="E382" s="53" t="s">
        <v>158</v>
      </c>
      <c r="F382" s="73">
        <f>F383</f>
        <v>0</v>
      </c>
      <c r="G382" s="73">
        <f>G383</f>
        <v>2159</v>
      </c>
      <c r="H382" s="73">
        <f>H383</f>
        <v>0</v>
      </c>
      <c r="I382" s="73">
        <f t="shared" ref="I382" si="174">I383</f>
        <v>0</v>
      </c>
      <c r="J382" s="60">
        <f t="shared" si="169"/>
        <v>0</v>
      </c>
      <c r="K382" s="60" t="e">
        <f t="shared" si="170"/>
        <v>#DIV/0!</v>
      </c>
      <c r="L382" s="123"/>
    </row>
    <row r="383" spans="2:12" x14ac:dyDescent="0.25">
      <c r="B383" s="178">
        <v>3132</v>
      </c>
      <c r="C383" s="179"/>
      <c r="D383" s="180"/>
      <c r="E383" s="53" t="s">
        <v>159</v>
      </c>
      <c r="F383" s="73">
        <v>0</v>
      </c>
      <c r="G383" s="73">
        <v>2159</v>
      </c>
      <c r="H383" s="60">
        <v>0</v>
      </c>
      <c r="I383" s="60">
        <v>0</v>
      </c>
      <c r="J383" s="60">
        <f t="shared" si="169"/>
        <v>0</v>
      </c>
      <c r="K383" s="60" t="e">
        <f t="shared" si="170"/>
        <v>#DIV/0!</v>
      </c>
      <c r="L383" s="123"/>
    </row>
    <row r="384" spans="2:12" x14ac:dyDescent="0.25">
      <c r="B384" s="115">
        <v>32</v>
      </c>
      <c r="C384" s="116"/>
      <c r="D384" s="117"/>
      <c r="E384" s="53" t="s">
        <v>13</v>
      </c>
      <c r="F384" s="73">
        <f>F385+F387</f>
        <v>3938.1200000000003</v>
      </c>
      <c r="G384" s="73">
        <f t="shared" ref="G384:I384" si="175">G385+G387</f>
        <v>0</v>
      </c>
      <c r="H384" s="73">
        <f t="shared" si="175"/>
        <v>0</v>
      </c>
      <c r="I384" s="73">
        <f t="shared" si="175"/>
        <v>0</v>
      </c>
      <c r="J384" s="60" t="e">
        <f t="shared" si="169"/>
        <v>#DIV/0!</v>
      </c>
      <c r="K384" s="60">
        <f t="shared" si="170"/>
        <v>0</v>
      </c>
      <c r="L384" s="123"/>
    </row>
    <row r="385" spans="2:12" x14ac:dyDescent="0.25">
      <c r="B385" s="115">
        <v>323</v>
      </c>
      <c r="C385" s="116"/>
      <c r="D385" s="117"/>
      <c r="E385" s="53" t="s">
        <v>169</v>
      </c>
      <c r="F385" s="73">
        <f>F386</f>
        <v>746.57</v>
      </c>
      <c r="G385" s="73">
        <f t="shared" ref="G385:I385" si="176">G386</f>
        <v>0</v>
      </c>
      <c r="H385" s="73">
        <f t="shared" si="176"/>
        <v>0</v>
      </c>
      <c r="I385" s="73">
        <f t="shared" si="176"/>
        <v>0</v>
      </c>
      <c r="J385" s="60" t="e">
        <f t="shared" si="169"/>
        <v>#DIV/0!</v>
      </c>
      <c r="K385" s="60">
        <f t="shared" si="170"/>
        <v>0</v>
      </c>
      <c r="L385" s="123"/>
    </row>
    <row r="386" spans="2:12" x14ac:dyDescent="0.25">
      <c r="B386" s="115">
        <v>3239</v>
      </c>
      <c r="C386" s="116"/>
      <c r="D386" s="117"/>
      <c r="E386" s="53" t="s">
        <v>178</v>
      </c>
      <c r="F386" s="73">
        <v>746.57</v>
      </c>
      <c r="G386" s="73">
        <v>0</v>
      </c>
      <c r="H386" s="73">
        <v>0</v>
      </c>
      <c r="I386" s="73">
        <v>0</v>
      </c>
      <c r="J386" s="60" t="e">
        <f t="shared" si="169"/>
        <v>#DIV/0!</v>
      </c>
      <c r="K386" s="60">
        <f t="shared" si="170"/>
        <v>0</v>
      </c>
      <c r="L386" s="123"/>
    </row>
    <row r="387" spans="2:12" x14ac:dyDescent="0.25">
      <c r="B387" s="178">
        <v>329</v>
      </c>
      <c r="C387" s="179"/>
      <c r="D387" s="180"/>
      <c r="E387" s="53" t="s">
        <v>180</v>
      </c>
      <c r="F387" s="73">
        <f>F388</f>
        <v>3191.55</v>
      </c>
      <c r="G387" s="73">
        <f t="shared" ref="G387:I387" si="177">G388</f>
        <v>0</v>
      </c>
      <c r="H387" s="73">
        <f t="shared" si="177"/>
        <v>0</v>
      </c>
      <c r="I387" s="73">
        <f t="shared" si="177"/>
        <v>0</v>
      </c>
      <c r="J387" s="60" t="e">
        <f t="shared" si="169"/>
        <v>#DIV/0!</v>
      </c>
      <c r="K387" s="60">
        <f t="shared" si="170"/>
        <v>0</v>
      </c>
      <c r="L387" s="123"/>
    </row>
    <row r="388" spans="2:12" x14ac:dyDescent="0.25">
      <c r="B388" s="178">
        <v>3299</v>
      </c>
      <c r="C388" s="179"/>
      <c r="D388" s="180"/>
      <c r="E388" s="92" t="s">
        <v>180</v>
      </c>
      <c r="F388" s="73">
        <v>3191.55</v>
      </c>
      <c r="G388" s="73">
        <v>0</v>
      </c>
      <c r="H388" s="73">
        <v>0</v>
      </c>
      <c r="I388" s="73">
        <v>0</v>
      </c>
      <c r="J388" s="60" t="e">
        <f t="shared" si="169"/>
        <v>#DIV/0!</v>
      </c>
      <c r="K388" s="60">
        <f t="shared" si="170"/>
        <v>0</v>
      </c>
      <c r="L388" s="123"/>
    </row>
    <row r="389" spans="2:12" x14ac:dyDescent="0.25">
      <c r="B389" s="174" t="s">
        <v>226</v>
      </c>
      <c r="C389" s="174"/>
      <c r="D389" s="174"/>
      <c r="E389" s="53" t="s">
        <v>203</v>
      </c>
      <c r="F389" s="49"/>
      <c r="G389" s="49"/>
      <c r="H389" s="8"/>
      <c r="I389" s="8"/>
      <c r="J389" s="60"/>
      <c r="K389" s="60"/>
      <c r="L389" s="123"/>
    </row>
    <row r="390" spans="2:12" x14ac:dyDescent="0.25">
      <c r="B390" s="178" t="s">
        <v>234</v>
      </c>
      <c r="C390" s="179"/>
      <c r="D390" s="180"/>
      <c r="E390" s="53" t="s">
        <v>228</v>
      </c>
      <c r="F390" s="49"/>
      <c r="G390" s="49"/>
      <c r="H390" s="8"/>
      <c r="I390" s="8"/>
      <c r="J390" s="60"/>
      <c r="K390" s="60"/>
      <c r="L390" s="123"/>
    </row>
    <row r="391" spans="2:12" x14ac:dyDescent="0.25">
      <c r="B391" s="178">
        <v>6</v>
      </c>
      <c r="C391" s="179"/>
      <c r="D391" s="180"/>
      <c r="E391" s="53" t="s">
        <v>233</v>
      </c>
      <c r="F391" s="73">
        <f>F392</f>
        <v>52272.880000000005</v>
      </c>
      <c r="G391" s="73">
        <f>G392</f>
        <v>40077</v>
      </c>
      <c r="H391" s="73">
        <f t="shared" ref="H391:I391" si="178">H392</f>
        <v>69283</v>
      </c>
      <c r="I391" s="73">
        <f t="shared" si="178"/>
        <v>40046.58</v>
      </c>
      <c r="J391" s="60">
        <f t="shared" si="169"/>
        <v>99.924096114978667</v>
      </c>
      <c r="K391" s="60">
        <f t="shared" si="170"/>
        <v>76.610624859391706</v>
      </c>
      <c r="L391" s="123"/>
    </row>
    <row r="392" spans="2:12" x14ac:dyDescent="0.25">
      <c r="B392" s="178">
        <v>3</v>
      </c>
      <c r="C392" s="179"/>
      <c r="D392" s="180"/>
      <c r="E392" s="58" t="s">
        <v>4</v>
      </c>
      <c r="F392" s="73">
        <f>F393+F400</f>
        <v>52272.880000000005</v>
      </c>
      <c r="G392" s="73">
        <f>G393+G400</f>
        <v>40077</v>
      </c>
      <c r="H392" s="73">
        <f t="shared" ref="H392:I392" si="179">H393+H400</f>
        <v>69283</v>
      </c>
      <c r="I392" s="73">
        <f t="shared" si="179"/>
        <v>40046.58</v>
      </c>
      <c r="J392" s="60">
        <f t="shared" si="169"/>
        <v>99.924096114978667</v>
      </c>
      <c r="K392" s="60">
        <f t="shared" si="170"/>
        <v>76.610624859391706</v>
      </c>
      <c r="L392" s="123"/>
    </row>
    <row r="393" spans="2:12" x14ac:dyDescent="0.25">
      <c r="B393" s="178">
        <v>31</v>
      </c>
      <c r="C393" s="179"/>
      <c r="D393" s="180"/>
      <c r="E393" s="58" t="s">
        <v>5</v>
      </c>
      <c r="F393" s="73">
        <f>F394+F396+F398</f>
        <v>36047.590000000004</v>
      </c>
      <c r="G393" s="73">
        <f>G394+G396+G398</f>
        <v>32108</v>
      </c>
      <c r="H393" s="73">
        <f t="shared" ref="H393:I393" si="180">H394+H396+H398</f>
        <v>48400</v>
      </c>
      <c r="I393" s="73">
        <f t="shared" si="180"/>
        <v>32108.690000000002</v>
      </c>
      <c r="J393" s="60">
        <f t="shared" si="169"/>
        <v>100.00214899713468</v>
      </c>
      <c r="K393" s="60">
        <f t="shared" si="170"/>
        <v>89.073055924126962</v>
      </c>
      <c r="L393" s="123"/>
    </row>
    <row r="394" spans="2:12" x14ac:dyDescent="0.25">
      <c r="B394" s="178">
        <v>311</v>
      </c>
      <c r="C394" s="179"/>
      <c r="D394" s="180"/>
      <c r="E394" s="58" t="s">
        <v>34</v>
      </c>
      <c r="F394" s="73">
        <f>F395</f>
        <v>33170.94</v>
      </c>
      <c r="G394" s="73">
        <f>G395</f>
        <v>25454</v>
      </c>
      <c r="H394" s="73">
        <f t="shared" ref="H394:I394" si="181">H395</f>
        <v>41204</v>
      </c>
      <c r="I394" s="73">
        <f t="shared" si="181"/>
        <v>25454.23</v>
      </c>
      <c r="J394" s="60">
        <f t="shared" si="169"/>
        <v>100.00090359079124</v>
      </c>
      <c r="K394" s="60">
        <f t="shared" si="170"/>
        <v>76.736535051463719</v>
      </c>
      <c r="L394" s="123"/>
    </row>
    <row r="395" spans="2:12" x14ac:dyDescent="0.25">
      <c r="B395" s="174">
        <v>3111</v>
      </c>
      <c r="C395" s="174"/>
      <c r="D395" s="174"/>
      <c r="E395" s="53" t="s">
        <v>35</v>
      </c>
      <c r="F395" s="73">
        <f>'Rashodi prema izvorima finan'!C311</f>
        <v>33170.94</v>
      </c>
      <c r="G395" s="73">
        <v>25454</v>
      </c>
      <c r="H395" s="73">
        <f>'Rashodi prema izvorima finan'!E311</f>
        <v>41204</v>
      </c>
      <c r="I395" s="73">
        <v>25454.23</v>
      </c>
      <c r="J395" s="60">
        <f t="shared" si="169"/>
        <v>100.00090359079124</v>
      </c>
      <c r="K395" s="60">
        <f t="shared" si="170"/>
        <v>76.736535051463719</v>
      </c>
      <c r="L395" s="123"/>
    </row>
    <row r="396" spans="2:12" x14ac:dyDescent="0.25">
      <c r="B396" s="175">
        <v>312</v>
      </c>
      <c r="C396" s="176"/>
      <c r="D396" s="177"/>
      <c r="E396" s="53" t="s">
        <v>157</v>
      </c>
      <c r="F396" s="73">
        <f>F397</f>
        <v>1659.03</v>
      </c>
      <c r="G396" s="73">
        <f>G397</f>
        <v>2454</v>
      </c>
      <c r="H396" s="73">
        <f t="shared" ref="H396:I396" si="182">H397</f>
        <v>398</v>
      </c>
      <c r="I396" s="73">
        <f t="shared" si="182"/>
        <v>2454.4499999999998</v>
      </c>
      <c r="J396" s="60">
        <f t="shared" si="169"/>
        <v>100.01833740831295</v>
      </c>
      <c r="K396" s="60">
        <f t="shared" si="170"/>
        <v>147.94488345599538</v>
      </c>
      <c r="L396" s="123"/>
    </row>
    <row r="397" spans="2:12" x14ac:dyDescent="0.25">
      <c r="B397" s="175">
        <v>3121</v>
      </c>
      <c r="C397" s="176"/>
      <c r="D397" s="177"/>
      <c r="E397" s="53" t="s">
        <v>157</v>
      </c>
      <c r="F397" s="73">
        <f>'Rashodi prema izvorima finan'!C313</f>
        <v>1659.03</v>
      </c>
      <c r="G397" s="73">
        <f>'Rashodi prema izvorima finan'!D313</f>
        <v>2454</v>
      </c>
      <c r="H397" s="73">
        <f>'Rashodi prema izvorima finan'!E313</f>
        <v>398</v>
      </c>
      <c r="I397" s="73">
        <f>'Rashodi prema izvorima finan'!F313</f>
        <v>2454.4499999999998</v>
      </c>
      <c r="J397" s="60">
        <f t="shared" si="169"/>
        <v>100.01833740831295</v>
      </c>
      <c r="K397" s="60">
        <f t="shared" si="170"/>
        <v>147.94488345599538</v>
      </c>
      <c r="L397" s="123"/>
    </row>
    <row r="398" spans="2:12" x14ac:dyDescent="0.25">
      <c r="B398" s="174">
        <v>313</v>
      </c>
      <c r="C398" s="174"/>
      <c r="D398" s="174"/>
      <c r="E398" s="53" t="s">
        <v>158</v>
      </c>
      <c r="F398" s="73">
        <f>F399</f>
        <v>1217.6199999999999</v>
      </c>
      <c r="G398" s="73">
        <f>G399</f>
        <v>4200</v>
      </c>
      <c r="H398" s="73">
        <f t="shared" ref="H398:I398" si="183">H399</f>
        <v>6798</v>
      </c>
      <c r="I398" s="73">
        <f t="shared" si="183"/>
        <v>4200.01</v>
      </c>
      <c r="J398" s="60">
        <f t="shared" si="169"/>
        <v>100.0002380952381</v>
      </c>
      <c r="K398" s="60">
        <f t="shared" si="170"/>
        <v>344.9360227328724</v>
      </c>
      <c r="L398" s="123"/>
    </row>
    <row r="399" spans="2:12" x14ac:dyDescent="0.25">
      <c r="B399" s="178">
        <v>3132</v>
      </c>
      <c r="C399" s="179"/>
      <c r="D399" s="180"/>
      <c r="E399" s="53" t="s">
        <v>159</v>
      </c>
      <c r="F399" s="73">
        <f>'Rashodi prema izvorima finan'!C315</f>
        <v>1217.6199999999999</v>
      </c>
      <c r="G399" s="73">
        <v>4200</v>
      </c>
      <c r="H399" s="73">
        <f>'Rashodi prema izvorima finan'!E315</f>
        <v>6798</v>
      </c>
      <c r="I399" s="73">
        <f>'Rashodi prema izvorima finan'!F315</f>
        <v>4200.01</v>
      </c>
      <c r="J399" s="60">
        <f t="shared" si="169"/>
        <v>100.0002380952381</v>
      </c>
      <c r="K399" s="60">
        <f t="shared" si="170"/>
        <v>344.9360227328724</v>
      </c>
      <c r="L399" s="123"/>
    </row>
    <row r="400" spans="2:12" x14ac:dyDescent="0.25">
      <c r="B400" s="178">
        <v>32</v>
      </c>
      <c r="C400" s="179"/>
      <c r="D400" s="180"/>
      <c r="E400" s="58" t="s">
        <v>13</v>
      </c>
      <c r="F400" s="73">
        <f>F401+F405+F412+F408</f>
        <v>16225.289999999999</v>
      </c>
      <c r="G400" s="73">
        <f>G401+G405+G412+G408</f>
        <v>7969</v>
      </c>
      <c r="H400" s="73">
        <f t="shared" ref="H400:I400" si="184">H401+H405+H412+H408</f>
        <v>20883</v>
      </c>
      <c r="I400" s="73">
        <f t="shared" si="184"/>
        <v>7937.8899999999994</v>
      </c>
      <c r="J400" s="60">
        <f t="shared" si="169"/>
        <v>99.609612247458898</v>
      </c>
      <c r="K400" s="60">
        <f t="shared" si="170"/>
        <v>48.92294683176695</v>
      </c>
      <c r="L400" s="123"/>
    </row>
    <row r="401" spans="2:12" x14ac:dyDescent="0.25">
      <c r="B401" s="178">
        <v>321</v>
      </c>
      <c r="C401" s="179"/>
      <c r="D401" s="180"/>
      <c r="E401" s="58" t="s">
        <v>258</v>
      </c>
      <c r="F401" s="73">
        <f>SUM(F402:F404)</f>
        <v>2720.39</v>
      </c>
      <c r="G401" s="73">
        <f>SUM(G402:G404)</f>
        <v>5634</v>
      </c>
      <c r="H401" s="73">
        <f t="shared" ref="H401:I401" si="185">SUM(H402:H404)</f>
        <v>5514</v>
      </c>
      <c r="I401" s="73">
        <f t="shared" si="185"/>
        <v>5603.29</v>
      </c>
      <c r="J401" s="60">
        <f t="shared" si="169"/>
        <v>99.454916577919775</v>
      </c>
      <c r="K401" s="60">
        <f t="shared" si="170"/>
        <v>205.97377581890834</v>
      </c>
      <c r="L401" s="123"/>
    </row>
    <row r="402" spans="2:12" x14ac:dyDescent="0.25">
      <c r="B402" s="174">
        <v>3211</v>
      </c>
      <c r="C402" s="174"/>
      <c r="D402" s="174"/>
      <c r="E402" s="53" t="s">
        <v>37</v>
      </c>
      <c r="F402" s="73">
        <f>'Rashodi prema izvorima finan'!C318</f>
        <v>1934.71</v>
      </c>
      <c r="G402" s="73">
        <f>'Rashodi prema izvorima finan'!D318</f>
        <v>4498</v>
      </c>
      <c r="H402" s="73">
        <f>'Rashodi prema izvorima finan'!E318</f>
        <v>2655</v>
      </c>
      <c r="I402" s="73">
        <f>'Rashodi prema izvorima finan'!F318</f>
        <v>4467.7</v>
      </c>
      <c r="J402" s="60">
        <f t="shared" si="169"/>
        <v>99.32636727434415</v>
      </c>
      <c r="K402" s="60">
        <f t="shared" si="170"/>
        <v>230.92349757844843</v>
      </c>
      <c r="L402" s="123"/>
    </row>
    <row r="403" spans="2:12" ht="25.5" x14ac:dyDescent="0.25">
      <c r="B403" s="174">
        <v>3212</v>
      </c>
      <c r="C403" s="174"/>
      <c r="D403" s="174"/>
      <c r="E403" s="53" t="s">
        <v>221</v>
      </c>
      <c r="F403" s="73">
        <f>'Rashodi prema izvorima finan'!C319</f>
        <v>357.12</v>
      </c>
      <c r="G403" s="73">
        <f>'Rashodi prema izvorima finan'!D319</f>
        <v>206</v>
      </c>
      <c r="H403" s="73">
        <f>'Rashodi prema izvorima finan'!E319</f>
        <v>299</v>
      </c>
      <c r="I403" s="73">
        <f>'Rashodi prema izvorima finan'!F319</f>
        <v>205.59</v>
      </c>
      <c r="J403" s="60">
        <f t="shared" si="169"/>
        <v>99.800970873786412</v>
      </c>
      <c r="K403" s="60">
        <f t="shared" si="170"/>
        <v>57.568884408602152</v>
      </c>
      <c r="L403" s="123"/>
    </row>
    <row r="404" spans="2:12" x14ac:dyDescent="0.25">
      <c r="B404" s="174">
        <v>3213</v>
      </c>
      <c r="C404" s="174"/>
      <c r="D404" s="174"/>
      <c r="E404" s="53" t="s">
        <v>162</v>
      </c>
      <c r="F404" s="73">
        <f>'Rashodi prema izvorima finan'!C320</f>
        <v>428.56</v>
      </c>
      <c r="G404" s="73">
        <f>'Rashodi prema izvorima finan'!D320</f>
        <v>930</v>
      </c>
      <c r="H404" s="73">
        <f>'Rashodi prema izvorima finan'!E320</f>
        <v>2560</v>
      </c>
      <c r="I404" s="73">
        <f>'Rashodi prema izvorima finan'!F320</f>
        <v>930</v>
      </c>
      <c r="J404" s="60">
        <f t="shared" si="169"/>
        <v>100</v>
      </c>
      <c r="K404" s="60">
        <f t="shared" si="170"/>
        <v>217.00578682098191</v>
      </c>
      <c r="L404" s="123"/>
    </row>
    <row r="405" spans="2:12" x14ac:dyDescent="0.25">
      <c r="B405" s="178">
        <v>322</v>
      </c>
      <c r="C405" s="179"/>
      <c r="D405" s="180"/>
      <c r="E405" s="53" t="s">
        <v>164</v>
      </c>
      <c r="F405" s="73">
        <f>F406+F407</f>
        <v>7337.71</v>
      </c>
      <c r="G405" s="73">
        <f t="shared" ref="G405:I405" si="186">G406+G407</f>
        <v>0</v>
      </c>
      <c r="H405" s="73">
        <f t="shared" si="186"/>
        <v>11281</v>
      </c>
      <c r="I405" s="73">
        <f t="shared" si="186"/>
        <v>0</v>
      </c>
      <c r="J405" s="60" t="e">
        <f t="shared" si="169"/>
        <v>#DIV/0!</v>
      </c>
      <c r="K405" s="60">
        <f t="shared" si="170"/>
        <v>0</v>
      </c>
      <c r="L405" s="123"/>
    </row>
    <row r="406" spans="2:12" x14ac:dyDescent="0.25">
      <c r="B406" s="178">
        <v>3222</v>
      </c>
      <c r="C406" s="179"/>
      <c r="D406" s="180"/>
      <c r="E406" s="58" t="s">
        <v>270</v>
      </c>
      <c r="F406" s="73">
        <f>'Rashodi prema izvorima finan'!C322</f>
        <v>5737.87</v>
      </c>
      <c r="G406" s="73">
        <f>'Rashodi prema izvorima finan'!D322</f>
        <v>0</v>
      </c>
      <c r="H406" s="73">
        <f>'Rashodi prema izvorima finan'!E322</f>
        <v>11281</v>
      </c>
      <c r="I406" s="73">
        <f>'Rashodi prema izvorima finan'!F322</f>
        <v>0</v>
      </c>
      <c r="J406" s="60" t="e">
        <f t="shared" si="169"/>
        <v>#DIV/0!</v>
      </c>
      <c r="K406" s="60">
        <f t="shared" si="170"/>
        <v>0</v>
      </c>
      <c r="L406" s="123"/>
    </row>
    <row r="407" spans="2:12" x14ac:dyDescent="0.25">
      <c r="B407" s="178">
        <v>3224</v>
      </c>
      <c r="C407" s="179"/>
      <c r="D407" s="180"/>
      <c r="E407" s="102" t="s">
        <v>167</v>
      </c>
      <c r="F407" s="73">
        <f>'Rashodi prema izvorima finan'!C323</f>
        <v>1599.84</v>
      </c>
      <c r="G407" s="73">
        <f>'Rashodi prema izvorima finan'!D323</f>
        <v>0</v>
      </c>
      <c r="H407" s="73">
        <f>'Rashodi prema izvorima finan'!E323</f>
        <v>0</v>
      </c>
      <c r="I407" s="73">
        <f>'Rashodi prema izvorima finan'!F323</f>
        <v>0</v>
      </c>
      <c r="J407" s="60" t="e">
        <f t="shared" si="169"/>
        <v>#DIV/0!</v>
      </c>
      <c r="K407" s="60">
        <f t="shared" si="170"/>
        <v>0</v>
      </c>
      <c r="L407" s="123"/>
    </row>
    <row r="408" spans="2:12" x14ac:dyDescent="0.25">
      <c r="B408" s="178">
        <v>323</v>
      </c>
      <c r="C408" s="179"/>
      <c r="D408" s="180"/>
      <c r="E408" s="53" t="s">
        <v>169</v>
      </c>
      <c r="F408" s="73">
        <f>F409+F410+F411</f>
        <v>6141.3099999999995</v>
      </c>
      <c r="G408" s="73">
        <f t="shared" ref="G408:I408" si="187">G409+G410+G411</f>
        <v>2335</v>
      </c>
      <c r="H408" s="73">
        <f t="shared" si="187"/>
        <v>3637</v>
      </c>
      <c r="I408" s="73">
        <f t="shared" si="187"/>
        <v>2334.6</v>
      </c>
      <c r="J408" s="60">
        <f t="shared" si="169"/>
        <v>99.982869379014986</v>
      </c>
      <c r="K408" s="60">
        <f t="shared" si="170"/>
        <v>38.01469067674487</v>
      </c>
      <c r="L408" s="123"/>
    </row>
    <row r="409" spans="2:12" x14ac:dyDescent="0.25">
      <c r="B409" s="178">
        <v>3232</v>
      </c>
      <c r="C409" s="179"/>
      <c r="D409" s="180"/>
      <c r="E409" s="72" t="s">
        <v>308</v>
      </c>
      <c r="F409" s="73">
        <f>'Rashodi prema izvorima finan'!C325</f>
        <v>3863.89</v>
      </c>
      <c r="G409" s="73">
        <f>'Rashodi prema izvorima finan'!D325</f>
        <v>0</v>
      </c>
      <c r="H409" s="73">
        <f>'Rashodi prema izvorima finan'!E325</f>
        <v>0</v>
      </c>
      <c r="I409" s="73">
        <f>'Rashodi prema izvorima finan'!F325</f>
        <v>0</v>
      </c>
      <c r="J409" s="60" t="e">
        <f t="shared" si="169"/>
        <v>#DIV/0!</v>
      </c>
      <c r="K409" s="60">
        <f t="shared" si="170"/>
        <v>0</v>
      </c>
      <c r="L409" s="123"/>
    </row>
    <row r="410" spans="2:12" x14ac:dyDescent="0.25">
      <c r="B410" s="178">
        <v>3233</v>
      </c>
      <c r="C410" s="179"/>
      <c r="D410" s="180"/>
      <c r="E410" s="58" t="s">
        <v>172</v>
      </c>
      <c r="F410" s="73">
        <f>'Rashodi prema izvorima finan'!C326</f>
        <v>2277.42</v>
      </c>
      <c r="G410" s="73">
        <f>'Rashodi prema izvorima finan'!D326</f>
        <v>2335</v>
      </c>
      <c r="H410" s="73">
        <f>'Rashodi prema izvorima finan'!E326</f>
        <v>3637</v>
      </c>
      <c r="I410" s="73">
        <f>'Rashodi prema izvorima finan'!F326</f>
        <v>2334.6</v>
      </c>
      <c r="J410" s="60">
        <f t="shared" si="169"/>
        <v>99.982869379014986</v>
      </c>
      <c r="K410" s="60">
        <f t="shared" si="170"/>
        <v>102.51073583265273</v>
      </c>
      <c r="L410" s="123"/>
    </row>
    <row r="411" spans="2:12" x14ac:dyDescent="0.25">
      <c r="B411" s="115">
        <v>3239</v>
      </c>
      <c r="C411" s="116"/>
      <c r="D411" s="117"/>
      <c r="E411" s="117" t="s">
        <v>309</v>
      </c>
      <c r="F411" s="73">
        <v>0</v>
      </c>
      <c r="G411" s="73">
        <f>'Rashodi prema izvorima finan'!D327</f>
        <v>0</v>
      </c>
      <c r="H411" s="73">
        <f>'Rashodi prema izvorima finan'!E327</f>
        <v>0</v>
      </c>
      <c r="I411" s="73">
        <f>'Rashodi prema izvorima finan'!F327</f>
        <v>0</v>
      </c>
      <c r="J411" s="60" t="e">
        <f t="shared" ref="J411:J414" si="188">I411/G411*100</f>
        <v>#DIV/0!</v>
      </c>
      <c r="K411" s="60" t="e">
        <f t="shared" ref="K411:K414" si="189">I411/F411*100</f>
        <v>#DIV/0!</v>
      </c>
      <c r="L411" s="123"/>
    </row>
    <row r="412" spans="2:12" x14ac:dyDescent="0.25">
      <c r="B412" s="178">
        <v>329</v>
      </c>
      <c r="C412" s="179"/>
      <c r="D412" s="180"/>
      <c r="E412" s="53" t="s">
        <v>180</v>
      </c>
      <c r="F412" s="73">
        <f>F413+F414</f>
        <v>25.88</v>
      </c>
      <c r="G412" s="121">
        <f t="shared" ref="G412:I412" si="190">G413+G414</f>
        <v>0</v>
      </c>
      <c r="H412" s="121">
        <f t="shared" si="190"/>
        <v>451</v>
      </c>
      <c r="I412" s="121">
        <f t="shared" si="190"/>
        <v>0</v>
      </c>
      <c r="J412" s="60" t="e">
        <f t="shared" si="188"/>
        <v>#DIV/0!</v>
      </c>
      <c r="K412" s="60">
        <f t="shared" si="189"/>
        <v>0</v>
      </c>
      <c r="L412" s="123"/>
    </row>
    <row r="413" spans="2:12" x14ac:dyDescent="0.25">
      <c r="B413" s="178">
        <v>3293</v>
      </c>
      <c r="C413" s="179"/>
      <c r="D413" s="180"/>
      <c r="E413" s="58" t="s">
        <v>182</v>
      </c>
      <c r="F413" s="73">
        <f>'Rashodi prema izvorima finan'!C329</f>
        <v>25.88</v>
      </c>
      <c r="G413" s="121">
        <v>0</v>
      </c>
      <c r="H413" s="122">
        <v>451</v>
      </c>
      <c r="I413" s="122">
        <v>0</v>
      </c>
      <c r="J413" s="60" t="e">
        <f t="shared" si="188"/>
        <v>#DIV/0!</v>
      </c>
      <c r="K413" s="60">
        <f t="shared" si="189"/>
        <v>0</v>
      </c>
      <c r="L413" s="123"/>
    </row>
    <row r="414" spans="2:12" x14ac:dyDescent="0.25">
      <c r="B414" s="184">
        <v>3299</v>
      </c>
      <c r="C414" s="185"/>
      <c r="D414" s="186"/>
      <c r="E414" s="35" t="s">
        <v>180</v>
      </c>
      <c r="F414" s="73">
        <v>0</v>
      </c>
      <c r="G414" s="121">
        <f>'Rashodi prema izvorima finan'!D330</f>
        <v>0</v>
      </c>
      <c r="H414" s="121">
        <f>'Rashodi prema izvorima finan'!E330</f>
        <v>0</v>
      </c>
      <c r="I414" s="121">
        <f>'Rashodi prema izvorima finan'!F330</f>
        <v>0</v>
      </c>
      <c r="J414" s="60" t="e">
        <f t="shared" si="188"/>
        <v>#DIV/0!</v>
      </c>
      <c r="K414" s="60" t="e">
        <f t="shared" si="189"/>
        <v>#DIV/0!</v>
      </c>
      <c r="L414" s="123"/>
    </row>
    <row r="415" spans="2:12" x14ac:dyDescent="0.25">
      <c r="B415" s="187" t="s">
        <v>310</v>
      </c>
      <c r="C415" s="188"/>
      <c r="D415" s="189"/>
      <c r="E415" s="35" t="s">
        <v>203</v>
      </c>
      <c r="F415" s="35"/>
      <c r="G415" s="35"/>
      <c r="H415" s="35"/>
      <c r="I415" s="35"/>
      <c r="J415" s="60"/>
      <c r="K415" s="49"/>
      <c r="L415" s="123"/>
    </row>
    <row r="416" spans="2:12" x14ac:dyDescent="0.25">
      <c r="B416" s="187" t="s">
        <v>217</v>
      </c>
      <c r="C416" s="188"/>
      <c r="D416" s="189"/>
      <c r="E416" s="35" t="s">
        <v>230</v>
      </c>
      <c r="F416" s="59">
        <f>F417</f>
        <v>0</v>
      </c>
      <c r="G416" s="59">
        <f t="shared" ref="G416:I416" si="191">G417</f>
        <v>158</v>
      </c>
      <c r="H416" s="59">
        <f t="shared" si="191"/>
        <v>0</v>
      </c>
      <c r="I416" s="59">
        <f t="shared" si="191"/>
        <v>158.4</v>
      </c>
      <c r="J416" s="60">
        <f>I416/G416*100</f>
        <v>100.25316455696202</v>
      </c>
      <c r="K416" s="60" t="e">
        <f>J416/F416*100</f>
        <v>#DIV/0!</v>
      </c>
      <c r="L416" s="123"/>
    </row>
    <row r="417" spans="2:15" x14ac:dyDescent="0.25">
      <c r="B417" s="190">
        <v>4</v>
      </c>
      <c r="C417" s="191"/>
      <c r="D417" s="192"/>
      <c r="E417" s="102" t="s">
        <v>311</v>
      </c>
      <c r="F417" s="59">
        <f>F418</f>
        <v>0</v>
      </c>
      <c r="G417" s="59">
        <f t="shared" ref="G417:I417" si="192">G418</f>
        <v>158</v>
      </c>
      <c r="H417" s="59">
        <f t="shared" si="192"/>
        <v>0</v>
      </c>
      <c r="I417" s="59">
        <f t="shared" si="192"/>
        <v>158.4</v>
      </c>
      <c r="J417" s="60">
        <f t="shared" ref="J417:J420" si="193">I417/G417*100</f>
        <v>100.25316455696202</v>
      </c>
      <c r="K417" s="60" t="e">
        <f t="shared" ref="K417:K420" si="194">J417/F417*100</f>
        <v>#DIV/0!</v>
      </c>
      <c r="L417" s="123"/>
    </row>
    <row r="418" spans="2:15" x14ac:dyDescent="0.25">
      <c r="B418" s="190">
        <v>42</v>
      </c>
      <c r="C418" s="191"/>
      <c r="D418" s="192"/>
      <c r="E418" s="35" t="s">
        <v>193</v>
      </c>
      <c r="F418" s="59">
        <f>F419</f>
        <v>0</v>
      </c>
      <c r="G418" s="59">
        <f t="shared" ref="G418:I418" si="195">G419</f>
        <v>158</v>
      </c>
      <c r="H418" s="59">
        <f t="shared" si="195"/>
        <v>0</v>
      </c>
      <c r="I418" s="59">
        <f t="shared" si="195"/>
        <v>158.4</v>
      </c>
      <c r="J418" s="60">
        <f t="shared" si="193"/>
        <v>100.25316455696202</v>
      </c>
      <c r="K418" s="60" t="e">
        <f t="shared" si="194"/>
        <v>#DIV/0!</v>
      </c>
      <c r="L418" s="123"/>
    </row>
    <row r="419" spans="2:15" x14ac:dyDescent="0.25">
      <c r="B419" s="190">
        <v>422</v>
      </c>
      <c r="C419" s="191"/>
      <c r="D419" s="192"/>
      <c r="E419" s="35" t="s">
        <v>194</v>
      </c>
      <c r="F419" s="59">
        <f>F420</f>
        <v>0</v>
      </c>
      <c r="G419" s="59">
        <f t="shared" ref="G419:I419" si="196">G420</f>
        <v>158</v>
      </c>
      <c r="H419" s="59">
        <f t="shared" si="196"/>
        <v>0</v>
      </c>
      <c r="I419" s="59">
        <f t="shared" si="196"/>
        <v>158.4</v>
      </c>
      <c r="J419" s="60">
        <f t="shared" si="193"/>
        <v>100.25316455696202</v>
      </c>
      <c r="K419" s="60" t="e">
        <f t="shared" si="194"/>
        <v>#DIV/0!</v>
      </c>
      <c r="L419" s="123"/>
    </row>
    <row r="420" spans="2:15" x14ac:dyDescent="0.25">
      <c r="B420" s="184">
        <v>4221</v>
      </c>
      <c r="C420" s="185"/>
      <c r="D420" s="186"/>
      <c r="E420" s="35" t="s">
        <v>100</v>
      </c>
      <c r="F420" s="59">
        <v>0</v>
      </c>
      <c r="G420" s="59">
        <v>158</v>
      </c>
      <c r="H420" s="59"/>
      <c r="I420" s="59">
        <v>158.4</v>
      </c>
      <c r="J420" s="60">
        <f t="shared" si="193"/>
        <v>100.25316455696202</v>
      </c>
      <c r="K420" s="60" t="e">
        <f t="shared" si="194"/>
        <v>#DIV/0!</v>
      </c>
      <c r="L420" s="123"/>
      <c r="O420" s="125"/>
    </row>
    <row r="421" spans="2:15" x14ac:dyDescent="0.25">
      <c r="B421" s="181"/>
      <c r="C421" s="182"/>
      <c r="D421" s="183"/>
      <c r="E421" s="35"/>
      <c r="F421" s="35"/>
      <c r="G421" s="35"/>
      <c r="H421" s="35"/>
      <c r="I421" s="35"/>
      <c r="J421" s="60"/>
      <c r="K421" s="35"/>
      <c r="L421" s="123"/>
    </row>
    <row r="422" spans="2:15" x14ac:dyDescent="0.25">
      <c r="B422" s="181"/>
      <c r="C422" s="182"/>
      <c r="D422" s="183"/>
      <c r="E422" s="35"/>
      <c r="F422" s="35"/>
      <c r="G422" s="35"/>
      <c r="H422" s="35"/>
      <c r="I422" s="35"/>
      <c r="J422" s="60"/>
      <c r="K422" s="35"/>
      <c r="L422" s="123"/>
    </row>
  </sheetData>
  <autoFilter ref="E1:E413" xr:uid="{00000000-0009-0000-0000-000006000000}"/>
  <mergeCells count="399">
    <mergeCell ref="B372:D372"/>
    <mergeCell ref="B373:D373"/>
    <mergeCell ref="B374:D374"/>
    <mergeCell ref="B162:D162"/>
    <mergeCell ref="B163:D163"/>
    <mergeCell ref="B164:D164"/>
    <mergeCell ref="B165:D165"/>
    <mergeCell ref="B363:D363"/>
    <mergeCell ref="B364:D364"/>
    <mergeCell ref="B341:D341"/>
    <mergeCell ref="B343:D343"/>
    <mergeCell ref="B344:D344"/>
    <mergeCell ref="B354:D354"/>
    <mergeCell ref="B356:D356"/>
    <mergeCell ref="B357:D357"/>
    <mergeCell ref="B358:D358"/>
    <mergeCell ref="B246:D246"/>
    <mergeCell ref="B247:D247"/>
    <mergeCell ref="B249:D249"/>
    <mergeCell ref="B250:D250"/>
    <mergeCell ref="B365:D365"/>
    <mergeCell ref="B368:D368"/>
    <mergeCell ref="B369:D369"/>
    <mergeCell ref="B370:D370"/>
    <mergeCell ref="B367:D367"/>
    <mergeCell ref="B101:D101"/>
    <mergeCell ref="B102:D102"/>
    <mergeCell ref="B90:D90"/>
    <mergeCell ref="B371:D371"/>
    <mergeCell ref="B237:D237"/>
    <mergeCell ref="B238:D238"/>
    <mergeCell ref="B239:D239"/>
    <mergeCell ref="B240:D240"/>
    <mergeCell ref="B241:D241"/>
    <mergeCell ref="B242:D242"/>
    <mergeCell ref="B243:D243"/>
    <mergeCell ref="B244:D244"/>
    <mergeCell ref="B245:D245"/>
    <mergeCell ref="B360:D360"/>
    <mergeCell ref="B361:D361"/>
    <mergeCell ref="B362:D362"/>
    <mergeCell ref="B351:D351"/>
    <mergeCell ref="B352:D352"/>
    <mergeCell ref="B355:D355"/>
    <mergeCell ref="B359:D359"/>
    <mergeCell ref="B345:D345"/>
    <mergeCell ref="B346:D346"/>
    <mergeCell ref="B347:D347"/>
    <mergeCell ref="B407:D407"/>
    <mergeCell ref="B387:D387"/>
    <mergeCell ref="B383:D383"/>
    <mergeCell ref="B382:D382"/>
    <mergeCell ref="B375:D375"/>
    <mergeCell ref="B376:D376"/>
    <mergeCell ref="B377:D377"/>
    <mergeCell ref="B378:D378"/>
    <mergeCell ref="B379:D379"/>
    <mergeCell ref="B390:D390"/>
    <mergeCell ref="B391:D391"/>
    <mergeCell ref="B392:D392"/>
    <mergeCell ref="B398:D398"/>
    <mergeCell ref="B395:D395"/>
    <mergeCell ref="B396:D396"/>
    <mergeCell ref="B397:D397"/>
    <mergeCell ref="B399:D399"/>
    <mergeCell ref="B393:D393"/>
    <mergeCell ref="B394:D394"/>
    <mergeCell ref="B349:D349"/>
    <mergeCell ref="B350:D350"/>
    <mergeCell ref="B337:D337"/>
    <mergeCell ref="B338:D338"/>
    <mergeCell ref="B339:D339"/>
    <mergeCell ref="B340:D340"/>
    <mergeCell ref="B342:D342"/>
    <mergeCell ref="B332:D332"/>
    <mergeCell ref="B333:D333"/>
    <mergeCell ref="B334:D334"/>
    <mergeCell ref="B335:D335"/>
    <mergeCell ref="B336:D336"/>
    <mergeCell ref="B328:D328"/>
    <mergeCell ref="B329:D329"/>
    <mergeCell ref="B330:D330"/>
    <mergeCell ref="B331:D331"/>
    <mergeCell ref="B323:D323"/>
    <mergeCell ref="B324:D324"/>
    <mergeCell ref="B325:D325"/>
    <mergeCell ref="B326:D326"/>
    <mergeCell ref="B327:D327"/>
    <mergeCell ref="B319:D319"/>
    <mergeCell ref="B320:D320"/>
    <mergeCell ref="B321:D321"/>
    <mergeCell ref="B322:D322"/>
    <mergeCell ref="B315:D315"/>
    <mergeCell ref="B316:D316"/>
    <mergeCell ref="B317:D317"/>
    <mergeCell ref="B318:D318"/>
    <mergeCell ref="B302:D302"/>
    <mergeCell ref="B304:D304"/>
    <mergeCell ref="B306:D306"/>
    <mergeCell ref="B310:D310"/>
    <mergeCell ref="B312:D312"/>
    <mergeCell ref="B313:D313"/>
    <mergeCell ref="B307:D307"/>
    <mergeCell ref="B308:D308"/>
    <mergeCell ref="B311:D311"/>
    <mergeCell ref="B300:D300"/>
    <mergeCell ref="B301:D301"/>
    <mergeCell ref="B303:D303"/>
    <mergeCell ref="B305:D305"/>
    <mergeCell ref="B297:D297"/>
    <mergeCell ref="B298:D298"/>
    <mergeCell ref="B299:D299"/>
    <mergeCell ref="B291:D291"/>
    <mergeCell ref="B292:D292"/>
    <mergeCell ref="B293:D293"/>
    <mergeCell ref="B294:D294"/>
    <mergeCell ref="B295:D295"/>
    <mergeCell ref="B296:D296"/>
    <mergeCell ref="B286:D286"/>
    <mergeCell ref="B287:D287"/>
    <mergeCell ref="B284:D284"/>
    <mergeCell ref="B285:D285"/>
    <mergeCell ref="B288:D288"/>
    <mergeCell ref="B289:D289"/>
    <mergeCell ref="B290:D290"/>
    <mergeCell ref="B280:D280"/>
    <mergeCell ref="B277:D277"/>
    <mergeCell ref="B278:D278"/>
    <mergeCell ref="B279:D279"/>
    <mergeCell ref="B281:D281"/>
    <mergeCell ref="B282:D282"/>
    <mergeCell ref="B283:D283"/>
    <mergeCell ref="B276:D276"/>
    <mergeCell ref="B274:D274"/>
    <mergeCell ref="B273:D273"/>
    <mergeCell ref="B270:D270"/>
    <mergeCell ref="B271:D271"/>
    <mergeCell ref="B272:D272"/>
    <mergeCell ref="B265:D265"/>
    <mergeCell ref="B266:D266"/>
    <mergeCell ref="B267:D267"/>
    <mergeCell ref="B268:D268"/>
    <mergeCell ref="B269:D269"/>
    <mergeCell ref="B275:D275"/>
    <mergeCell ref="B230:D230"/>
    <mergeCell ref="B231:D231"/>
    <mergeCell ref="B232:D232"/>
    <mergeCell ref="B233:D233"/>
    <mergeCell ref="B254:D254"/>
    <mergeCell ref="B226:D226"/>
    <mergeCell ref="B227:D227"/>
    <mergeCell ref="B228:D228"/>
    <mergeCell ref="B215:D215"/>
    <mergeCell ref="B222:D222"/>
    <mergeCell ref="B223:D223"/>
    <mergeCell ref="B224:D224"/>
    <mergeCell ref="B225:D225"/>
    <mergeCell ref="B216:D216"/>
    <mergeCell ref="B217:D217"/>
    <mergeCell ref="B218:D218"/>
    <mergeCell ref="B219:D219"/>
    <mergeCell ref="B220:D220"/>
    <mergeCell ref="B221:D221"/>
    <mergeCell ref="B229:D229"/>
    <mergeCell ref="B234:D234"/>
    <mergeCell ref="B235:D235"/>
    <mergeCell ref="B236:D236"/>
    <mergeCell ref="B248:D248"/>
    <mergeCell ref="B210:D210"/>
    <mergeCell ref="B211:D211"/>
    <mergeCell ref="B212:D212"/>
    <mergeCell ref="B213:D213"/>
    <mergeCell ref="B214:D214"/>
    <mergeCell ref="B205:D205"/>
    <mergeCell ref="B206:D206"/>
    <mergeCell ref="B207:D207"/>
    <mergeCell ref="B208:D208"/>
    <mergeCell ref="B209:D209"/>
    <mergeCell ref="B200:D200"/>
    <mergeCell ref="B201:D201"/>
    <mergeCell ref="B202:D202"/>
    <mergeCell ref="B203:D203"/>
    <mergeCell ref="B204:D204"/>
    <mergeCell ref="B195:D195"/>
    <mergeCell ref="B196:D196"/>
    <mergeCell ref="B197:D197"/>
    <mergeCell ref="B198:D198"/>
    <mergeCell ref="B199:D199"/>
    <mergeCell ref="B190:D190"/>
    <mergeCell ref="B191:D191"/>
    <mergeCell ref="B192:D192"/>
    <mergeCell ref="B193:D193"/>
    <mergeCell ref="B194:D194"/>
    <mergeCell ref="B185:D185"/>
    <mergeCell ref="B186:D186"/>
    <mergeCell ref="B187:D187"/>
    <mergeCell ref="B188:D188"/>
    <mergeCell ref="B189:D189"/>
    <mergeCell ref="B180:D180"/>
    <mergeCell ref="B181:D181"/>
    <mergeCell ref="B182:D182"/>
    <mergeCell ref="B183:D183"/>
    <mergeCell ref="B184:D184"/>
    <mergeCell ref="B176:D176"/>
    <mergeCell ref="B177:D177"/>
    <mergeCell ref="B178:D178"/>
    <mergeCell ref="B179:D179"/>
    <mergeCell ref="B171:D171"/>
    <mergeCell ref="B172:D172"/>
    <mergeCell ref="B173:D173"/>
    <mergeCell ref="B174:D174"/>
    <mergeCell ref="B175:D175"/>
    <mergeCell ref="B166:D166"/>
    <mergeCell ref="B167:D167"/>
    <mergeCell ref="B168:D168"/>
    <mergeCell ref="B169:D169"/>
    <mergeCell ref="B170:D170"/>
    <mergeCell ref="B140:D140"/>
    <mergeCell ref="B141:D141"/>
    <mergeCell ref="B142:D142"/>
    <mergeCell ref="B143:D143"/>
    <mergeCell ref="B135:D135"/>
    <mergeCell ref="B136:D136"/>
    <mergeCell ref="B137:D137"/>
    <mergeCell ref="B138:D138"/>
    <mergeCell ref="B139:D139"/>
    <mergeCell ref="B145:D145"/>
    <mergeCell ref="B146:D146"/>
    <mergeCell ref="B147:D147"/>
    <mergeCell ref="B161:D161"/>
    <mergeCell ref="B155:D155"/>
    <mergeCell ref="B156:D156"/>
    <mergeCell ref="B157:D157"/>
    <mergeCell ref="B158:D158"/>
    <mergeCell ref="B160:D160"/>
    <mergeCell ref="B152:D152"/>
    <mergeCell ref="B153:D153"/>
    <mergeCell ref="B154:D154"/>
    <mergeCell ref="B148:D148"/>
    <mergeCell ref="B159:D159"/>
    <mergeCell ref="B133:D133"/>
    <mergeCell ref="B134:D134"/>
    <mergeCell ref="B128:D128"/>
    <mergeCell ref="B129:D129"/>
    <mergeCell ref="B130:D130"/>
    <mergeCell ref="B131:D131"/>
    <mergeCell ref="B122:D122"/>
    <mergeCell ref="B123:D123"/>
    <mergeCell ref="B124:D124"/>
    <mergeCell ref="B125:D125"/>
    <mergeCell ref="B126:D126"/>
    <mergeCell ref="B127:D127"/>
    <mergeCell ref="B132:D132"/>
    <mergeCell ref="B115:D115"/>
    <mergeCell ref="B116:D116"/>
    <mergeCell ref="B117:D117"/>
    <mergeCell ref="B119:D119"/>
    <mergeCell ref="B121:D121"/>
    <mergeCell ref="B118:D118"/>
    <mergeCell ref="B120:D120"/>
    <mergeCell ref="B113:D113"/>
    <mergeCell ref="B114:D114"/>
    <mergeCell ref="B111:D111"/>
    <mergeCell ref="B112:D112"/>
    <mergeCell ref="B106:D106"/>
    <mergeCell ref="B107:D107"/>
    <mergeCell ref="B108:D108"/>
    <mergeCell ref="B109:D109"/>
    <mergeCell ref="B110:D110"/>
    <mergeCell ref="B86:D86"/>
    <mergeCell ref="B87:D87"/>
    <mergeCell ref="B88:D88"/>
    <mergeCell ref="B104:D104"/>
    <mergeCell ref="B105:D105"/>
    <mergeCell ref="B89:D89"/>
    <mergeCell ref="B91:D91"/>
    <mergeCell ref="B92:D92"/>
    <mergeCell ref="B93:D93"/>
    <mergeCell ref="B94:D94"/>
    <mergeCell ref="B95:D95"/>
    <mergeCell ref="B96:D96"/>
    <mergeCell ref="B103:D103"/>
    <mergeCell ref="B97:D97"/>
    <mergeCell ref="B98:D98"/>
    <mergeCell ref="B99:D99"/>
    <mergeCell ref="B100:D100"/>
    <mergeCell ref="B80:D80"/>
    <mergeCell ref="B81:D81"/>
    <mergeCell ref="B82:D82"/>
    <mergeCell ref="B83:D83"/>
    <mergeCell ref="B85:D85"/>
    <mergeCell ref="B75:D75"/>
    <mergeCell ref="B76:D76"/>
    <mergeCell ref="B77:D77"/>
    <mergeCell ref="B78:D78"/>
    <mergeCell ref="B79:D79"/>
    <mergeCell ref="B70:D70"/>
    <mergeCell ref="B71:D71"/>
    <mergeCell ref="B72:D72"/>
    <mergeCell ref="B73:D73"/>
    <mergeCell ref="B74:D74"/>
    <mergeCell ref="B66:D66"/>
    <mergeCell ref="B67:D67"/>
    <mergeCell ref="B68:D68"/>
    <mergeCell ref="B69:D69"/>
    <mergeCell ref="B61:D61"/>
    <mergeCell ref="B62:D62"/>
    <mergeCell ref="B63:D63"/>
    <mergeCell ref="B64:D64"/>
    <mergeCell ref="B65:D65"/>
    <mergeCell ref="B56:D56"/>
    <mergeCell ref="B57:D57"/>
    <mergeCell ref="B58:D58"/>
    <mergeCell ref="B60:D60"/>
    <mergeCell ref="B54:D54"/>
    <mergeCell ref="B55:D55"/>
    <mergeCell ref="B48:D48"/>
    <mergeCell ref="B49:D49"/>
    <mergeCell ref="B50:D50"/>
    <mergeCell ref="B51:D51"/>
    <mergeCell ref="B52:D52"/>
    <mergeCell ref="B43:D43"/>
    <mergeCell ref="B44:D44"/>
    <mergeCell ref="B45:D45"/>
    <mergeCell ref="B46:D46"/>
    <mergeCell ref="B47:D47"/>
    <mergeCell ref="B38:D38"/>
    <mergeCell ref="B39:D39"/>
    <mergeCell ref="B40:D40"/>
    <mergeCell ref="B41:D41"/>
    <mergeCell ref="B42:D42"/>
    <mergeCell ref="B33:D33"/>
    <mergeCell ref="B34:D34"/>
    <mergeCell ref="B35:D35"/>
    <mergeCell ref="B36:D36"/>
    <mergeCell ref="B37:D37"/>
    <mergeCell ref="B28:D28"/>
    <mergeCell ref="B29:D29"/>
    <mergeCell ref="B30:D30"/>
    <mergeCell ref="B31:D31"/>
    <mergeCell ref="B32:D32"/>
    <mergeCell ref="B23:D23"/>
    <mergeCell ref="B24:D24"/>
    <mergeCell ref="B25:D25"/>
    <mergeCell ref="B26:D26"/>
    <mergeCell ref="B27:D27"/>
    <mergeCell ref="B18:D18"/>
    <mergeCell ref="B15:D15"/>
    <mergeCell ref="B22:D22"/>
    <mergeCell ref="B19:D19"/>
    <mergeCell ref="B20:D20"/>
    <mergeCell ref="B21:D21"/>
    <mergeCell ref="B16:D16"/>
    <mergeCell ref="B17:D17"/>
    <mergeCell ref="B1:D1"/>
    <mergeCell ref="B4:J4"/>
    <mergeCell ref="B6:E6"/>
    <mergeCell ref="B7:E7"/>
    <mergeCell ref="B2:J2"/>
    <mergeCell ref="B13:D13"/>
    <mergeCell ref="B8:D8"/>
    <mergeCell ref="B11:D11"/>
    <mergeCell ref="B12:D12"/>
    <mergeCell ref="B10:D10"/>
    <mergeCell ref="B9:D9"/>
    <mergeCell ref="B422:D422"/>
    <mergeCell ref="B380:D380"/>
    <mergeCell ref="B409:D409"/>
    <mergeCell ref="B414:D414"/>
    <mergeCell ref="B415:D415"/>
    <mergeCell ref="B416:D416"/>
    <mergeCell ref="B417:D417"/>
    <mergeCell ref="B418:D418"/>
    <mergeCell ref="B419:D419"/>
    <mergeCell ref="B420:D420"/>
    <mergeCell ref="B421:D421"/>
    <mergeCell ref="B388:D388"/>
    <mergeCell ref="B412:D412"/>
    <mergeCell ref="B413:D413"/>
    <mergeCell ref="B410:D410"/>
    <mergeCell ref="B408:D408"/>
    <mergeCell ref="B405:D405"/>
    <mergeCell ref="B406:D406"/>
    <mergeCell ref="B400:D400"/>
    <mergeCell ref="B401:D401"/>
    <mergeCell ref="B402:D402"/>
    <mergeCell ref="B403:D403"/>
    <mergeCell ref="B404:D404"/>
    <mergeCell ref="B389:D389"/>
    <mergeCell ref="B260:D260"/>
    <mergeCell ref="B261:D261"/>
    <mergeCell ref="B262:D262"/>
    <mergeCell ref="B263:D263"/>
    <mergeCell ref="B264:D264"/>
    <mergeCell ref="B255:D255"/>
    <mergeCell ref="B256:D256"/>
    <mergeCell ref="B257:D257"/>
    <mergeCell ref="B258:D258"/>
    <mergeCell ref="B259:D259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SAŽETAK</vt:lpstr>
      <vt:lpstr>RAČUN PRIHODA I RASHODA PO EK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'RAČUN PRIHODA I RASHODA PO EK'!Print_Area</vt:lpstr>
      <vt:lpstr>SAŽETAK!Print_Area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Sanja Sardelić</cp:lastModifiedBy>
  <cp:lastPrinted>2024-03-28T12:19:26Z</cp:lastPrinted>
  <dcterms:created xsi:type="dcterms:W3CDTF">2022-08-12T12:51:27Z</dcterms:created>
  <dcterms:modified xsi:type="dcterms:W3CDTF">2024-03-28T14:02:13Z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</Properties>
</file>