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ilic\Desktop\izvršenje 2024\"/>
    </mc:Choice>
  </mc:AlternateContent>
  <xr:revisionPtr revIDLastSave="0" documentId="13_ncr:1_{9452821B-BF22-4DE7-B1D7-A6919A5EECD9}" xr6:coauthVersionLast="47" xr6:coauthVersionMax="47" xr10:uidLastSave="{00000000-0000-0000-0000-000000000000}"/>
  <bookViews>
    <workbookView xWindow="3510" yWindow="3510" windowWidth="21135" windowHeight="11145" xr2:uid="{00000000-000D-0000-FFFF-FFFF00000000}"/>
  </bookViews>
  <sheets>
    <sheet name="SAŽETAK" sheetId="1" r:id="rId1"/>
    <sheet name="Prihodi po ek klasifikaciji" sheetId="3" r:id="rId2"/>
    <sheet name="Rashodi po ek.klasifikaciji" sheetId="12" r:id="rId3"/>
    <sheet name="Prihodi i rashodi po izvorima" sheetId="5" r:id="rId4"/>
    <sheet name="Rashodi prema funkcijskoj k " sheetId="8" r:id="rId5"/>
    <sheet name="Račun financiranja" sheetId="6" r:id="rId6"/>
    <sheet name="Račun fin prema izvorima f" sheetId="10" r:id="rId7"/>
    <sheet name="POSEBNI DIO" sheetId="7" r:id="rId8"/>
  </sheets>
  <definedNames>
    <definedName name="_xlnm._FilterDatabase" localSheetId="7" hidden="1">'POSEBNI DIO'!$E$1:$E$428</definedName>
    <definedName name="_xlnm._FilterDatabase" localSheetId="3" hidden="1">'Prihodi i rashodi po izvorima'!$B$1:$B$336</definedName>
    <definedName name="_xlnm._FilterDatabase" localSheetId="1" hidden="1">'Prihodi po ek klasifikaciji'!$F$1:$F$45</definedName>
    <definedName name="_xlnm.Print_Area" localSheetId="1">'Prihodi po ek klasifikaciji'!$B$1:$L$42</definedName>
    <definedName name="_xlnm.Print_Area" localSheetId="0">SAŽETAK!$B$1:$L$31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I14" i="1"/>
  <c r="J14" i="1"/>
  <c r="H13" i="1"/>
  <c r="I13" i="1"/>
  <c r="J13" i="1"/>
  <c r="G14" i="1"/>
  <c r="G13" i="1"/>
  <c r="G66" i="12"/>
  <c r="J66" i="12"/>
  <c r="C248" i="5"/>
  <c r="I72" i="12" l="1"/>
  <c r="I66" i="12"/>
  <c r="E12" i="5"/>
  <c r="E11" i="5" s="1"/>
  <c r="D12" i="5"/>
  <c r="G8" i="7"/>
  <c r="H393" i="7"/>
  <c r="G393" i="7"/>
  <c r="F393" i="7"/>
  <c r="H19" i="12"/>
  <c r="H14" i="12"/>
  <c r="I14" i="12"/>
  <c r="J14" i="12"/>
  <c r="D51" i="5"/>
  <c r="H22" i="12"/>
  <c r="I43" i="12"/>
  <c r="J43" i="12"/>
  <c r="L43" i="12" s="1"/>
  <c r="H43" i="12"/>
  <c r="H42" i="12"/>
  <c r="I42" i="12"/>
  <c r="J42" i="12"/>
  <c r="K42" i="12" s="1"/>
  <c r="H41" i="12"/>
  <c r="I41" i="12"/>
  <c r="J41" i="12"/>
  <c r="H67" i="12"/>
  <c r="I67" i="12"/>
  <c r="J67" i="12"/>
  <c r="H61" i="12"/>
  <c r="G67" i="12"/>
  <c r="G65" i="12"/>
  <c r="H77" i="12"/>
  <c r="I77" i="12"/>
  <c r="J77" i="12"/>
  <c r="G77" i="12"/>
  <c r="G76" i="12" s="1"/>
  <c r="H75" i="12"/>
  <c r="I75" i="12"/>
  <c r="J75" i="12"/>
  <c r="G75" i="12"/>
  <c r="H73" i="12"/>
  <c r="I73" i="12"/>
  <c r="J73" i="12"/>
  <c r="J72" i="12" s="1"/>
  <c r="L72" i="12" s="1"/>
  <c r="G73" i="12"/>
  <c r="H71" i="12"/>
  <c r="G71" i="12"/>
  <c r="H70" i="12"/>
  <c r="I70" i="12"/>
  <c r="J70" i="12"/>
  <c r="G70" i="12"/>
  <c r="G69" i="12"/>
  <c r="H69" i="12"/>
  <c r="I69" i="12"/>
  <c r="J69" i="12"/>
  <c r="L69" i="12" s="1"/>
  <c r="J68" i="12"/>
  <c r="L68" i="12" s="1"/>
  <c r="H68" i="12"/>
  <c r="I68" i="12"/>
  <c r="G68" i="12"/>
  <c r="H64" i="12"/>
  <c r="I64" i="12"/>
  <c r="J64" i="12"/>
  <c r="G64" i="12"/>
  <c r="H60" i="12"/>
  <c r="I60" i="12"/>
  <c r="J60" i="12"/>
  <c r="G60" i="12"/>
  <c r="J59" i="12"/>
  <c r="H57" i="12"/>
  <c r="I57" i="12"/>
  <c r="J57" i="12"/>
  <c r="G57" i="12"/>
  <c r="G56" i="12" s="1"/>
  <c r="H54" i="12"/>
  <c r="I54" i="12"/>
  <c r="J54" i="12"/>
  <c r="L54" i="12" s="1"/>
  <c r="G54" i="12"/>
  <c r="H51" i="12"/>
  <c r="I51" i="12"/>
  <c r="L51" i="12" s="1"/>
  <c r="J51" i="12"/>
  <c r="G51" i="12"/>
  <c r="G50" i="12"/>
  <c r="K50" i="12"/>
  <c r="H50" i="12"/>
  <c r="I50" i="12"/>
  <c r="J50" i="12"/>
  <c r="H49" i="12"/>
  <c r="I49" i="12"/>
  <c r="J49" i="12"/>
  <c r="G49" i="12"/>
  <c r="H46" i="12"/>
  <c r="I46" i="12"/>
  <c r="J46" i="12"/>
  <c r="G46" i="12"/>
  <c r="H45" i="12"/>
  <c r="I45" i="12"/>
  <c r="J45" i="12"/>
  <c r="G45" i="12"/>
  <c r="H44" i="12"/>
  <c r="I44" i="12"/>
  <c r="J44" i="12"/>
  <c r="G44" i="12"/>
  <c r="K44" i="12"/>
  <c r="G43" i="12"/>
  <c r="G42" i="12"/>
  <c r="G41" i="12"/>
  <c r="H39" i="12"/>
  <c r="I39" i="12"/>
  <c r="J39" i="12"/>
  <c r="G39" i="12"/>
  <c r="H37" i="12"/>
  <c r="I37" i="12"/>
  <c r="J37" i="12"/>
  <c r="G37" i="12"/>
  <c r="H36" i="12"/>
  <c r="I36" i="12"/>
  <c r="J36" i="12"/>
  <c r="G36" i="12"/>
  <c r="H35" i="12"/>
  <c r="I35" i="12"/>
  <c r="J35" i="12"/>
  <c r="G35" i="12"/>
  <c r="K35" i="12" s="1"/>
  <c r="H34" i="12"/>
  <c r="I34" i="12"/>
  <c r="J34" i="12"/>
  <c r="G34" i="12"/>
  <c r="H33" i="12"/>
  <c r="I33" i="12"/>
  <c r="J33" i="12"/>
  <c r="G33" i="12"/>
  <c r="H32" i="12"/>
  <c r="I32" i="12"/>
  <c r="J32" i="12"/>
  <c r="G32" i="12"/>
  <c r="H31" i="12"/>
  <c r="I31" i="12"/>
  <c r="J31" i="12"/>
  <c r="H30" i="12"/>
  <c r="I30" i="12"/>
  <c r="J30" i="12"/>
  <c r="K30" i="12" s="1"/>
  <c r="G30" i="12"/>
  <c r="H29" i="12"/>
  <c r="I29" i="12"/>
  <c r="J29" i="12"/>
  <c r="G29" i="12"/>
  <c r="H27" i="12"/>
  <c r="I27" i="12"/>
  <c r="I21" i="12" s="1"/>
  <c r="J27" i="12"/>
  <c r="L27" i="12" s="1"/>
  <c r="G27" i="12"/>
  <c r="K27" i="12" s="1"/>
  <c r="H26" i="12"/>
  <c r="I26" i="12"/>
  <c r="J26" i="12"/>
  <c r="K26" i="12"/>
  <c r="G26" i="12"/>
  <c r="G25" i="12"/>
  <c r="H25" i="12"/>
  <c r="I25" i="12"/>
  <c r="J25" i="12"/>
  <c r="K25" i="12"/>
  <c r="H24" i="12"/>
  <c r="I24" i="12"/>
  <c r="J24" i="12"/>
  <c r="G24" i="12"/>
  <c r="K24" i="12" s="1"/>
  <c r="H23" i="12"/>
  <c r="I23" i="12"/>
  <c r="J23" i="12"/>
  <c r="G23" i="12"/>
  <c r="I22" i="12"/>
  <c r="J22" i="12"/>
  <c r="H20" i="12"/>
  <c r="I20" i="12"/>
  <c r="I16" i="12" s="1"/>
  <c r="J20" i="12"/>
  <c r="L20" i="12" s="1"/>
  <c r="G22" i="12"/>
  <c r="K22" i="12" s="1"/>
  <c r="G20" i="12"/>
  <c r="I19" i="12"/>
  <c r="J19" i="12"/>
  <c r="G19" i="12"/>
  <c r="H18" i="12"/>
  <c r="I18" i="12"/>
  <c r="J18" i="12"/>
  <c r="G18" i="12"/>
  <c r="H17" i="12"/>
  <c r="I17" i="12"/>
  <c r="J17" i="12"/>
  <c r="G17" i="12"/>
  <c r="G14" i="12"/>
  <c r="H13" i="12"/>
  <c r="I13" i="12"/>
  <c r="J13" i="12"/>
  <c r="G13" i="12"/>
  <c r="H11" i="12"/>
  <c r="I11" i="12"/>
  <c r="J11" i="12"/>
  <c r="J10" i="12" s="1"/>
  <c r="L10" i="12" s="1"/>
  <c r="G11" i="12"/>
  <c r="G10" i="12" s="1"/>
  <c r="H9" i="12"/>
  <c r="I9" i="12"/>
  <c r="J9" i="12"/>
  <c r="G9" i="12"/>
  <c r="G8" i="12" s="1"/>
  <c r="L77" i="12"/>
  <c r="I76" i="12"/>
  <c r="H76" i="12"/>
  <c r="K77" i="12"/>
  <c r="J76" i="12"/>
  <c r="L76" i="12" s="1"/>
  <c r="L75" i="12"/>
  <c r="I74" i="12"/>
  <c r="H74" i="12"/>
  <c r="K75" i="12"/>
  <c r="J74" i="12"/>
  <c r="G74" i="12"/>
  <c r="L73" i="12"/>
  <c r="K73" i="12"/>
  <c r="H72" i="12"/>
  <c r="G72" i="12"/>
  <c r="L71" i="12"/>
  <c r="K71" i="12"/>
  <c r="L70" i="12"/>
  <c r="L67" i="12"/>
  <c r="K67" i="12"/>
  <c r="H66" i="12"/>
  <c r="H65" i="12" s="1"/>
  <c r="I63" i="12"/>
  <c r="I62" i="12" s="1"/>
  <c r="G63" i="12"/>
  <c r="G62" i="12" s="1"/>
  <c r="H63" i="12"/>
  <c r="H62" i="12" s="1"/>
  <c r="I59" i="12"/>
  <c r="I58" i="12" s="1"/>
  <c r="H59" i="12"/>
  <c r="H58" i="12" s="1"/>
  <c r="G59" i="12"/>
  <c r="G58" i="12" s="1"/>
  <c r="L57" i="12"/>
  <c r="H56" i="12"/>
  <c r="H55" i="12" s="1"/>
  <c r="J56" i="12"/>
  <c r="L56" i="12" s="1"/>
  <c r="I56" i="12"/>
  <c r="I55" i="12" s="1"/>
  <c r="I53" i="12"/>
  <c r="I52" i="12" s="1"/>
  <c r="K54" i="12"/>
  <c r="H53" i="12"/>
  <c r="H52" i="12" s="1"/>
  <c r="G53" i="12"/>
  <c r="G52" i="12" s="1"/>
  <c r="L50" i="12"/>
  <c r="L49" i="12"/>
  <c r="H48" i="12"/>
  <c r="H47" i="12" s="1"/>
  <c r="G48" i="12"/>
  <c r="J48" i="12"/>
  <c r="I48" i="12"/>
  <c r="I47" i="12" s="1"/>
  <c r="L46" i="12"/>
  <c r="K46" i="12"/>
  <c r="L45" i="12"/>
  <c r="K45" i="12"/>
  <c r="L44" i="12"/>
  <c r="K43" i="12"/>
  <c r="L41" i="12"/>
  <c r="H40" i="12"/>
  <c r="G40" i="12"/>
  <c r="I40" i="12"/>
  <c r="L39" i="12"/>
  <c r="H38" i="12"/>
  <c r="G38" i="12"/>
  <c r="J38" i="12"/>
  <c r="L38" i="12" s="1"/>
  <c r="I38" i="12"/>
  <c r="L37" i="12"/>
  <c r="K37" i="12"/>
  <c r="L36" i="12"/>
  <c r="K36" i="12"/>
  <c r="L35" i="12"/>
  <c r="L34" i="12"/>
  <c r="K34" i="12"/>
  <c r="L33" i="12"/>
  <c r="K33" i="12"/>
  <c r="L32" i="12"/>
  <c r="K32" i="12"/>
  <c r="L31" i="12"/>
  <c r="L30" i="12"/>
  <c r="L29" i="12"/>
  <c r="H28" i="12"/>
  <c r="I28" i="12"/>
  <c r="L26" i="12"/>
  <c r="L25" i="12"/>
  <c r="L24" i="12"/>
  <c r="L23" i="12"/>
  <c r="K23" i="12"/>
  <c r="L22" i="12"/>
  <c r="H21" i="12"/>
  <c r="L19" i="12"/>
  <c r="K19" i="12"/>
  <c r="L18" i="12"/>
  <c r="K18" i="12"/>
  <c r="L17" i="12"/>
  <c r="H16" i="12"/>
  <c r="L14" i="12"/>
  <c r="K14" i="12"/>
  <c r="L13" i="12"/>
  <c r="H12" i="12"/>
  <c r="G12" i="12"/>
  <c r="J12" i="12"/>
  <c r="I12" i="12"/>
  <c r="L11" i="12"/>
  <c r="H10" i="12"/>
  <c r="I10" i="12"/>
  <c r="L9" i="12"/>
  <c r="H8" i="12"/>
  <c r="H7" i="12" s="1"/>
  <c r="J8" i="12"/>
  <c r="L8" i="12" s="1"/>
  <c r="I8" i="12"/>
  <c r="K12" i="12" l="1"/>
  <c r="L42" i="12"/>
  <c r="J40" i="12"/>
  <c r="L40" i="12" s="1"/>
  <c r="L66" i="12"/>
  <c r="K72" i="12"/>
  <c r="G61" i="12"/>
  <c r="K68" i="12"/>
  <c r="K51" i="12"/>
  <c r="L48" i="12"/>
  <c r="K38" i="12"/>
  <c r="J28" i="12"/>
  <c r="L28" i="12" s="1"/>
  <c r="G21" i="12"/>
  <c r="I15" i="12"/>
  <c r="K20" i="12"/>
  <c r="J16" i="12"/>
  <c r="G16" i="12"/>
  <c r="L16" i="12"/>
  <c r="I7" i="12"/>
  <c r="L12" i="12"/>
  <c r="K10" i="12"/>
  <c r="K16" i="12"/>
  <c r="L59" i="12"/>
  <c r="J58" i="12"/>
  <c r="K59" i="12"/>
  <c r="L64" i="12"/>
  <c r="I65" i="12"/>
  <c r="I61" i="12" s="1"/>
  <c r="H15" i="12"/>
  <c r="H6" i="12" s="1"/>
  <c r="K8" i="12"/>
  <c r="G7" i="12"/>
  <c r="K48" i="12"/>
  <c r="G47" i="12"/>
  <c r="K56" i="12"/>
  <c r="G55" i="12"/>
  <c r="L74" i="12"/>
  <c r="K11" i="12"/>
  <c r="K29" i="12"/>
  <c r="K39" i="12"/>
  <c r="K57" i="12"/>
  <c r="K69" i="12"/>
  <c r="K60" i="12"/>
  <c r="K64" i="12"/>
  <c r="K66" i="12"/>
  <c r="K74" i="12"/>
  <c r="K76" i="12"/>
  <c r="K13" i="12"/>
  <c r="K17" i="12"/>
  <c r="K41" i="12"/>
  <c r="K49" i="12"/>
  <c r="L60" i="12"/>
  <c r="J63" i="12"/>
  <c r="J65" i="12"/>
  <c r="K70" i="12"/>
  <c r="K9" i="12"/>
  <c r="J7" i="12"/>
  <c r="J21" i="12"/>
  <c r="J47" i="12"/>
  <c r="J53" i="12"/>
  <c r="J55" i="12"/>
  <c r="H338" i="5"/>
  <c r="H339" i="5"/>
  <c r="H340" i="5"/>
  <c r="H341" i="5"/>
  <c r="H342" i="5"/>
  <c r="G338" i="5"/>
  <c r="G339" i="5"/>
  <c r="G340" i="5"/>
  <c r="G341" i="5"/>
  <c r="G342" i="5"/>
  <c r="H333" i="5"/>
  <c r="G333" i="5"/>
  <c r="H307" i="5"/>
  <c r="G307" i="5"/>
  <c r="H256" i="5"/>
  <c r="G256" i="5"/>
  <c r="H249" i="5"/>
  <c r="G249" i="5"/>
  <c r="H246" i="5"/>
  <c r="G246" i="5"/>
  <c r="H240" i="5"/>
  <c r="H241" i="5"/>
  <c r="H242" i="5"/>
  <c r="G240" i="5"/>
  <c r="G241" i="5"/>
  <c r="G242" i="5"/>
  <c r="H221" i="5"/>
  <c r="G221" i="5"/>
  <c r="H207" i="5"/>
  <c r="H208" i="5"/>
  <c r="H209" i="5"/>
  <c r="H210" i="5"/>
  <c r="H211" i="5"/>
  <c r="H212" i="5"/>
  <c r="H150" i="5"/>
  <c r="G150" i="5"/>
  <c r="H80" i="5"/>
  <c r="H81" i="5"/>
  <c r="H82" i="5"/>
  <c r="G80" i="5"/>
  <c r="G81" i="5"/>
  <c r="G82" i="5"/>
  <c r="G432" i="7"/>
  <c r="G433" i="7"/>
  <c r="I433" i="7"/>
  <c r="I432" i="7" s="1"/>
  <c r="G434" i="7"/>
  <c r="H434" i="7"/>
  <c r="H433" i="7" s="1"/>
  <c r="H432" i="7" s="1"/>
  <c r="I434" i="7"/>
  <c r="K400" i="7"/>
  <c r="K401" i="7"/>
  <c r="K402" i="7"/>
  <c r="J400" i="7"/>
  <c r="J401" i="7"/>
  <c r="J402" i="7"/>
  <c r="K396" i="7"/>
  <c r="K397" i="7"/>
  <c r="J396" i="7"/>
  <c r="J397" i="7"/>
  <c r="K333" i="7"/>
  <c r="J334" i="7"/>
  <c r="K334" i="7"/>
  <c r="K323" i="7"/>
  <c r="K324" i="7"/>
  <c r="J323" i="7"/>
  <c r="J324" i="7"/>
  <c r="K292" i="7"/>
  <c r="J293" i="7"/>
  <c r="K289" i="7"/>
  <c r="J289" i="7"/>
  <c r="K283" i="7"/>
  <c r="K284" i="7"/>
  <c r="K285" i="7"/>
  <c r="J283" i="7"/>
  <c r="J284" i="7"/>
  <c r="J285" i="7"/>
  <c r="K264" i="7"/>
  <c r="J264" i="7"/>
  <c r="K259" i="7"/>
  <c r="K260" i="7"/>
  <c r="K261" i="7"/>
  <c r="J259" i="7"/>
  <c r="J260" i="7"/>
  <c r="J261" i="7"/>
  <c r="K253" i="7"/>
  <c r="K254" i="7"/>
  <c r="K255" i="7"/>
  <c r="K256" i="7"/>
  <c r="J253" i="7"/>
  <c r="J254" i="7"/>
  <c r="J255" i="7"/>
  <c r="J256" i="7"/>
  <c r="K228" i="7"/>
  <c r="K229" i="7"/>
  <c r="K230" i="7"/>
  <c r="K231" i="7"/>
  <c r="K232" i="7"/>
  <c r="K233" i="7"/>
  <c r="J228" i="7"/>
  <c r="J229" i="7"/>
  <c r="J230" i="7"/>
  <c r="J233" i="7"/>
  <c r="K61" i="7"/>
  <c r="K62" i="7"/>
  <c r="K63" i="7"/>
  <c r="J61" i="7"/>
  <c r="J62" i="7"/>
  <c r="J63" i="7"/>
  <c r="F209" i="5"/>
  <c r="F206" i="5"/>
  <c r="F220" i="5"/>
  <c r="F56" i="5"/>
  <c r="F245" i="5"/>
  <c r="F242" i="5"/>
  <c r="F238" i="5" s="1"/>
  <c r="D238" i="5"/>
  <c r="E238" i="5"/>
  <c r="C238" i="5"/>
  <c r="F240" i="5"/>
  <c r="F246" i="5"/>
  <c r="F261" i="5"/>
  <c r="F256" i="5"/>
  <c r="F249" i="5"/>
  <c r="I201" i="7"/>
  <c r="K40" i="12" l="1"/>
  <c r="H5" i="12"/>
  <c r="J15" i="12"/>
  <c r="L15" i="12" s="1"/>
  <c r="I6" i="12"/>
  <c r="I5" i="12" s="1"/>
  <c r="K55" i="12"/>
  <c r="L55" i="12"/>
  <c r="K65" i="12"/>
  <c r="L65" i="12"/>
  <c r="K53" i="12"/>
  <c r="L53" i="12"/>
  <c r="J52" i="12"/>
  <c r="K7" i="12"/>
  <c r="L7" i="12"/>
  <c r="K63" i="12"/>
  <c r="L63" i="12"/>
  <c r="J62" i="12"/>
  <c r="L58" i="12"/>
  <c r="K58" i="12"/>
  <c r="L47" i="12"/>
  <c r="K47" i="12"/>
  <c r="L21" i="12"/>
  <c r="K21" i="12"/>
  <c r="I242" i="7"/>
  <c r="I195" i="7"/>
  <c r="F150" i="5"/>
  <c r="I290" i="7"/>
  <c r="J299" i="7"/>
  <c r="K299" i="7"/>
  <c r="J292" i="7"/>
  <c r="G286" i="7"/>
  <c r="H286" i="7"/>
  <c r="I286" i="7"/>
  <c r="F286" i="7"/>
  <c r="G281" i="7"/>
  <c r="H281" i="7"/>
  <c r="I281" i="7"/>
  <c r="F281" i="7"/>
  <c r="I370" i="7"/>
  <c r="I344" i="7"/>
  <c r="F278" i="5"/>
  <c r="F279" i="5"/>
  <c r="G322" i="7"/>
  <c r="I322" i="7"/>
  <c r="F322" i="7"/>
  <c r="F333" i="5"/>
  <c r="J22" i="3"/>
  <c r="F82" i="5"/>
  <c r="F81" i="5" s="1"/>
  <c r="F80" i="5" s="1"/>
  <c r="D81" i="5"/>
  <c r="D80" i="5" s="1"/>
  <c r="E81" i="5"/>
  <c r="E80" i="5" s="1"/>
  <c r="C81" i="5"/>
  <c r="C80" i="5" s="1"/>
  <c r="G62" i="7"/>
  <c r="G61" i="7" s="1"/>
  <c r="H62" i="7"/>
  <c r="H61" i="7" s="1"/>
  <c r="I62" i="7"/>
  <c r="I61" i="7" s="1"/>
  <c r="F62" i="7"/>
  <c r="F61" i="7" s="1"/>
  <c r="F73" i="5"/>
  <c r="K55" i="7"/>
  <c r="F52" i="7"/>
  <c r="F57" i="5"/>
  <c r="G101" i="7"/>
  <c r="H101" i="7"/>
  <c r="F101" i="7"/>
  <c r="I101" i="7"/>
  <c r="J103" i="7"/>
  <c r="K103" i="7"/>
  <c r="L52" i="12" l="1"/>
  <c r="K52" i="12"/>
  <c r="J6" i="12"/>
  <c r="L62" i="12"/>
  <c r="J61" i="12"/>
  <c r="K62" i="12"/>
  <c r="E89" i="5"/>
  <c r="E154" i="5"/>
  <c r="E141" i="5"/>
  <c r="E152" i="5"/>
  <c r="E282" i="5"/>
  <c r="E288" i="5"/>
  <c r="E287" i="5"/>
  <c r="E299" i="5"/>
  <c r="E240" i="5"/>
  <c r="E249" i="5"/>
  <c r="E248" i="5"/>
  <c r="E250" i="5"/>
  <c r="E256" i="5"/>
  <c r="H290" i="7"/>
  <c r="H297" i="7"/>
  <c r="E220" i="5"/>
  <c r="G255" i="7"/>
  <c r="H255" i="7"/>
  <c r="G253" i="7"/>
  <c r="H253" i="7"/>
  <c r="E335" i="5"/>
  <c r="E332" i="5"/>
  <c r="E329" i="5"/>
  <c r="G403" i="7"/>
  <c r="H403" i="7"/>
  <c r="I403" i="7"/>
  <c r="G401" i="7"/>
  <c r="H401" i="7"/>
  <c r="I401" i="7"/>
  <c r="F401" i="7"/>
  <c r="D211" i="5"/>
  <c r="D210" i="5" s="1"/>
  <c r="E211" i="5"/>
  <c r="E210" i="5" s="1"/>
  <c r="F211" i="5"/>
  <c r="F210" i="5" s="1"/>
  <c r="D208" i="5"/>
  <c r="D207" i="5" s="1"/>
  <c r="E208" i="5"/>
  <c r="E207" i="5" s="1"/>
  <c r="F208" i="5"/>
  <c r="F207" i="5" s="1"/>
  <c r="G208" i="5"/>
  <c r="G207" i="5" s="1"/>
  <c r="C208" i="5"/>
  <c r="C207" i="5" s="1"/>
  <c r="G229" i="7"/>
  <c r="G228" i="7" s="1"/>
  <c r="H229" i="7"/>
  <c r="H228" i="7" s="1"/>
  <c r="I229" i="7"/>
  <c r="I228" i="7" s="1"/>
  <c r="F229" i="7"/>
  <c r="F228" i="7" s="1"/>
  <c r="K61" i="12" l="1"/>
  <c r="L61" i="12"/>
  <c r="L6" i="12"/>
  <c r="J5" i="12"/>
  <c r="H400" i="7"/>
  <c r="G400" i="7"/>
  <c r="I400" i="7"/>
  <c r="I393" i="7" s="1"/>
  <c r="D56" i="5"/>
  <c r="D60" i="5"/>
  <c r="I153" i="7"/>
  <c r="I152" i="7" s="1"/>
  <c r="G153" i="7"/>
  <c r="L5" i="12" l="1"/>
  <c r="C287" i="5" l="1"/>
  <c r="D341" i="5"/>
  <c r="D340" i="5" s="1"/>
  <c r="D339" i="5" s="1"/>
  <c r="D338" i="5" s="1"/>
  <c r="E341" i="5"/>
  <c r="E340" i="5" s="1"/>
  <c r="E339" i="5" s="1"/>
  <c r="E338" i="5" s="1"/>
  <c r="F341" i="5"/>
  <c r="F340" i="5" s="1"/>
  <c r="F339" i="5" s="1"/>
  <c r="F338" i="5" s="1"/>
  <c r="C341" i="5"/>
  <c r="C340" i="5" s="1"/>
  <c r="C339" i="5" s="1"/>
  <c r="C338" i="5" s="1"/>
  <c r="D317" i="5"/>
  <c r="F317" i="5"/>
  <c r="C317" i="5"/>
  <c r="C307" i="5"/>
  <c r="C296" i="5"/>
  <c r="C288" i="5"/>
  <c r="G31" i="12"/>
  <c r="C241" i="5"/>
  <c r="C240" i="5"/>
  <c r="F187" i="7"/>
  <c r="C167" i="5"/>
  <c r="C221" i="5"/>
  <c r="C211" i="5"/>
  <c r="C210" i="5" s="1"/>
  <c r="C198" i="5"/>
  <c r="C165" i="5"/>
  <c r="C163" i="5"/>
  <c r="C156" i="5"/>
  <c r="C134" i="5"/>
  <c r="D94" i="5"/>
  <c r="E94" i="5"/>
  <c r="F94" i="5"/>
  <c r="D92" i="5"/>
  <c r="E92" i="5"/>
  <c r="F92" i="5"/>
  <c r="D90" i="5"/>
  <c r="F90" i="5"/>
  <c r="C89" i="5"/>
  <c r="F89" i="5"/>
  <c r="D86" i="5"/>
  <c r="E86" i="5"/>
  <c r="F86" i="5"/>
  <c r="D79" i="5"/>
  <c r="E79" i="5"/>
  <c r="D78" i="5"/>
  <c r="D75" i="5"/>
  <c r="D74" i="5"/>
  <c r="E74" i="5"/>
  <c r="F74" i="5"/>
  <c r="D73" i="5"/>
  <c r="E73" i="5"/>
  <c r="F72" i="5"/>
  <c r="D71" i="5"/>
  <c r="E71" i="5"/>
  <c r="F71" i="5"/>
  <c r="D69" i="5"/>
  <c r="E69" i="5"/>
  <c r="F69" i="5"/>
  <c r="D67" i="5"/>
  <c r="E67" i="5"/>
  <c r="D66" i="5"/>
  <c r="E66" i="5"/>
  <c r="D65" i="5"/>
  <c r="E65" i="5"/>
  <c r="D64" i="5"/>
  <c r="E64" i="5"/>
  <c r="F64" i="5"/>
  <c r="D63" i="5"/>
  <c r="E63" i="5"/>
  <c r="D62" i="5"/>
  <c r="E62" i="5"/>
  <c r="D61" i="5"/>
  <c r="E61" i="5"/>
  <c r="F61" i="5"/>
  <c r="E60" i="5"/>
  <c r="D59" i="5"/>
  <c r="E59" i="5"/>
  <c r="D57" i="5"/>
  <c r="E57" i="5"/>
  <c r="E56" i="5"/>
  <c r="D55" i="5"/>
  <c r="E55" i="5"/>
  <c r="D54" i="5"/>
  <c r="E54" i="5"/>
  <c r="F54" i="5"/>
  <c r="D53" i="5"/>
  <c r="E51" i="5"/>
  <c r="F51" i="5"/>
  <c r="D50" i="5"/>
  <c r="E50" i="5"/>
  <c r="F50" i="5"/>
  <c r="D49" i="5"/>
  <c r="E49" i="5"/>
  <c r="D46" i="5"/>
  <c r="E46" i="5"/>
  <c r="F46" i="5"/>
  <c r="D45" i="5"/>
  <c r="E45" i="5"/>
  <c r="D43" i="5"/>
  <c r="E43" i="5"/>
  <c r="D41" i="5"/>
  <c r="E41" i="5"/>
  <c r="F41" i="5"/>
  <c r="C73" i="5"/>
  <c r="C67" i="5"/>
  <c r="C65" i="5"/>
  <c r="C64" i="5"/>
  <c r="C49" i="5"/>
  <c r="C12" i="5"/>
  <c r="C18" i="5"/>
  <c r="K435" i="7"/>
  <c r="J432" i="7"/>
  <c r="J433" i="7"/>
  <c r="J434" i="7"/>
  <c r="J435" i="7"/>
  <c r="F434" i="7"/>
  <c r="K434" i="7" s="1"/>
  <c r="G396" i="7"/>
  <c r="G395" i="7" s="1"/>
  <c r="G394" i="7" s="1"/>
  <c r="H396" i="7"/>
  <c r="H395" i="7" s="1"/>
  <c r="H394" i="7" s="1"/>
  <c r="I396" i="7"/>
  <c r="I395" i="7" s="1"/>
  <c r="I394" i="7" s="1"/>
  <c r="F396" i="7"/>
  <c r="F395" i="7" s="1"/>
  <c r="F384" i="7"/>
  <c r="G384" i="7"/>
  <c r="I384" i="7"/>
  <c r="G332" i="7"/>
  <c r="I332" i="7"/>
  <c r="F332" i="7"/>
  <c r="G317" i="7"/>
  <c r="I317" i="7"/>
  <c r="F317" i="7"/>
  <c r="G263" i="7"/>
  <c r="G262" i="7" s="1"/>
  <c r="H263" i="7"/>
  <c r="I263" i="7"/>
  <c r="G258" i="7"/>
  <c r="H258" i="7"/>
  <c r="I258" i="7"/>
  <c r="K258" i="7" s="1"/>
  <c r="F263" i="7"/>
  <c r="F262" i="7" s="1"/>
  <c r="F258" i="7"/>
  <c r="C171" i="5" s="1"/>
  <c r="F253" i="7"/>
  <c r="F255" i="7"/>
  <c r="K268" i="7"/>
  <c r="J268" i="7"/>
  <c r="I267" i="7"/>
  <c r="H267" i="7"/>
  <c r="H266" i="7" s="1"/>
  <c r="H265" i="7" s="1"/>
  <c r="G267" i="7"/>
  <c r="G266" i="7" s="1"/>
  <c r="G265" i="7" s="1"/>
  <c r="F267" i="7"/>
  <c r="F266" i="7" s="1"/>
  <c r="F265" i="7" s="1"/>
  <c r="G239" i="7"/>
  <c r="F239" i="7"/>
  <c r="G232" i="7"/>
  <c r="G231" i="7" s="1"/>
  <c r="H232" i="7"/>
  <c r="H231" i="7" s="1"/>
  <c r="I232" i="7"/>
  <c r="F232" i="7"/>
  <c r="F231" i="7" s="1"/>
  <c r="F153" i="7"/>
  <c r="G167" i="7"/>
  <c r="F167" i="7"/>
  <c r="F147" i="7"/>
  <c r="F138" i="7"/>
  <c r="F131" i="7"/>
  <c r="F126" i="7"/>
  <c r="F121" i="7"/>
  <c r="F104" i="7"/>
  <c r="G112" i="7"/>
  <c r="G111" i="7" s="1"/>
  <c r="G110" i="7" s="1"/>
  <c r="H112" i="7"/>
  <c r="H111" i="7" s="1"/>
  <c r="H110" i="7" s="1"/>
  <c r="I112" i="7"/>
  <c r="I111" i="7" s="1"/>
  <c r="I110" i="7" s="1"/>
  <c r="J112" i="7"/>
  <c r="J111" i="7" s="1"/>
  <c r="J110" i="7" s="1"/>
  <c r="K112" i="7"/>
  <c r="K111" i="7" s="1"/>
  <c r="K110" i="7" s="1"/>
  <c r="F112" i="7"/>
  <c r="F111" i="7" s="1"/>
  <c r="F110" i="7" s="1"/>
  <c r="K31" i="12" l="1"/>
  <c r="G28" i="12"/>
  <c r="I262" i="7"/>
  <c r="K262" i="7" s="1"/>
  <c r="K263" i="7"/>
  <c r="H262" i="7"/>
  <c r="J263" i="7"/>
  <c r="J258" i="7"/>
  <c r="I231" i="7"/>
  <c r="J231" i="7" s="1"/>
  <c r="J232" i="7"/>
  <c r="D58" i="5"/>
  <c r="F433" i="7"/>
  <c r="D70" i="5"/>
  <c r="D48" i="5"/>
  <c r="D52" i="5"/>
  <c r="E48" i="5"/>
  <c r="F257" i="7"/>
  <c r="G257" i="7"/>
  <c r="K267" i="7"/>
  <c r="J267" i="7"/>
  <c r="I266" i="7"/>
  <c r="K373" i="7"/>
  <c r="J373" i="7"/>
  <c r="K368" i="7"/>
  <c r="J368" i="7"/>
  <c r="J326" i="7"/>
  <c r="J329" i="7"/>
  <c r="K53" i="7"/>
  <c r="K387" i="7"/>
  <c r="J387" i="7"/>
  <c r="K404" i="7"/>
  <c r="J423" i="7"/>
  <c r="K426" i="7"/>
  <c r="J426" i="7"/>
  <c r="J60" i="7"/>
  <c r="L25" i="1"/>
  <c r="L24" i="1"/>
  <c r="K24" i="1"/>
  <c r="I26" i="1"/>
  <c r="J26" i="1"/>
  <c r="D156" i="5"/>
  <c r="G15" i="12" l="1"/>
  <c r="K28" i="12"/>
  <c r="L26" i="1"/>
  <c r="I257" i="7"/>
  <c r="K257" i="7" s="1"/>
  <c r="J262" i="7"/>
  <c r="H257" i="7"/>
  <c r="K433" i="7"/>
  <c r="F432" i="7"/>
  <c r="K432" i="7" s="1"/>
  <c r="J266" i="7"/>
  <c r="K266" i="7"/>
  <c r="I265" i="7"/>
  <c r="D336" i="5"/>
  <c r="J404" i="7"/>
  <c r="G6" i="12" l="1"/>
  <c r="K6" i="12" s="1"/>
  <c r="K15" i="12"/>
  <c r="J257" i="7"/>
  <c r="K265" i="7"/>
  <c r="J265" i="7"/>
  <c r="F78" i="5"/>
  <c r="F75" i="5"/>
  <c r="F67" i="5"/>
  <c r="F66" i="5"/>
  <c r="F63" i="5"/>
  <c r="F62" i="5"/>
  <c r="F55" i="5"/>
  <c r="F53" i="5"/>
  <c r="F59" i="5"/>
  <c r="F43" i="5"/>
  <c r="I92" i="7"/>
  <c r="F79" i="5" s="1"/>
  <c r="I84" i="7"/>
  <c r="F45" i="5" s="1"/>
  <c r="I104" i="7"/>
  <c r="F49" i="5"/>
  <c r="F48" i="5" s="1"/>
  <c r="J35" i="3"/>
  <c r="G5" i="12" l="1"/>
  <c r="K5" i="12" s="1"/>
  <c r="F65" i="5"/>
  <c r="J26" i="3" l="1"/>
  <c r="J23" i="3"/>
  <c r="J16" i="3"/>
  <c r="J14" i="3"/>
  <c r="J13" i="3" s="1"/>
  <c r="J32" i="3"/>
  <c r="J18" i="3"/>
  <c r="J19" i="3"/>
  <c r="J30" i="3"/>
  <c r="F141" i="5"/>
  <c r="F140" i="5" s="1"/>
  <c r="F139" i="5" s="1"/>
  <c r="D140" i="5"/>
  <c r="D139" i="5" s="1"/>
  <c r="E140" i="5"/>
  <c r="E139" i="5" s="1"/>
  <c r="C140" i="5"/>
  <c r="C139" i="5" s="1"/>
  <c r="F152" i="5"/>
  <c r="H152" i="5" s="1"/>
  <c r="D151" i="5"/>
  <c r="E151" i="5"/>
  <c r="C151" i="5"/>
  <c r="F154" i="5"/>
  <c r="D149" i="5"/>
  <c r="F149" i="5"/>
  <c r="D148" i="5"/>
  <c r="D145" i="5"/>
  <c r="F145" i="5"/>
  <c r="D138" i="5"/>
  <c r="F138" i="5"/>
  <c r="D135" i="5"/>
  <c r="F135" i="5"/>
  <c r="D131" i="5"/>
  <c r="D130" i="5"/>
  <c r="D129" i="5"/>
  <c r="D128" i="5"/>
  <c r="D126" i="5"/>
  <c r="D124" i="5"/>
  <c r="D123" i="5"/>
  <c r="D122" i="5"/>
  <c r="F122" i="5"/>
  <c r="D121" i="5"/>
  <c r="D120" i="5"/>
  <c r="F120" i="5"/>
  <c r="D119" i="5"/>
  <c r="D117" i="5"/>
  <c r="D116" i="5"/>
  <c r="D115" i="5"/>
  <c r="D114" i="5"/>
  <c r="F114" i="5"/>
  <c r="D113" i="5"/>
  <c r="D112" i="5"/>
  <c r="D110" i="5"/>
  <c r="D109" i="5"/>
  <c r="D108" i="5"/>
  <c r="F108" i="5"/>
  <c r="D107" i="5"/>
  <c r="D104" i="5"/>
  <c r="D102" i="5"/>
  <c r="D100" i="5"/>
  <c r="K173" i="7"/>
  <c r="J173" i="7"/>
  <c r="G172" i="7"/>
  <c r="H172" i="7"/>
  <c r="I172" i="7"/>
  <c r="F172" i="7"/>
  <c r="K161" i="7"/>
  <c r="J161" i="7"/>
  <c r="G160" i="7"/>
  <c r="G159" i="7" s="1"/>
  <c r="H160" i="7"/>
  <c r="H159" i="7" s="1"/>
  <c r="I160" i="7"/>
  <c r="I159" i="7" s="1"/>
  <c r="D147" i="5" l="1"/>
  <c r="K172" i="7"/>
  <c r="H139" i="5"/>
  <c r="G139" i="5"/>
  <c r="G140" i="5"/>
  <c r="J172" i="7"/>
  <c r="H141" i="5"/>
  <c r="K159" i="7"/>
  <c r="G141" i="5"/>
  <c r="H140" i="5"/>
  <c r="F151" i="5"/>
  <c r="G152" i="5"/>
  <c r="K160" i="7"/>
  <c r="J159" i="7"/>
  <c r="J160" i="7"/>
  <c r="F129" i="5"/>
  <c r="F124" i="5"/>
  <c r="F119" i="5"/>
  <c r="F116" i="5"/>
  <c r="F115" i="5"/>
  <c r="F113" i="5"/>
  <c r="F109" i="5"/>
  <c r="F107" i="5"/>
  <c r="F104" i="5"/>
  <c r="F103" i="5" s="1"/>
  <c r="F100" i="5"/>
  <c r="K175" i="7"/>
  <c r="K177" i="7"/>
  <c r="J175" i="7"/>
  <c r="I176" i="7"/>
  <c r="G174" i="7"/>
  <c r="H174" i="7"/>
  <c r="I174" i="7"/>
  <c r="F174" i="7"/>
  <c r="F176" i="7"/>
  <c r="I170" i="7"/>
  <c r="F131" i="5"/>
  <c r="F130" i="5"/>
  <c r="F128" i="5"/>
  <c r="I146" i="7"/>
  <c r="F126" i="5" s="1"/>
  <c r="F123" i="5"/>
  <c r="F121" i="5"/>
  <c r="F117" i="5"/>
  <c r="F112" i="5"/>
  <c r="F110" i="5"/>
  <c r="F102" i="5"/>
  <c r="G154" i="5"/>
  <c r="F155" i="5"/>
  <c r="G156" i="5"/>
  <c r="F153" i="5"/>
  <c r="D153" i="5"/>
  <c r="E153" i="5"/>
  <c r="C153" i="5"/>
  <c r="I208" i="7"/>
  <c r="I239" i="7"/>
  <c r="I224" i="7"/>
  <c r="F248" i="5"/>
  <c r="F250" i="5"/>
  <c r="K293" i="7"/>
  <c r="G290" i="7"/>
  <c r="F290" i="7"/>
  <c r="F282" i="5"/>
  <c r="K313" i="7"/>
  <c r="J313" i="7"/>
  <c r="K329" i="7"/>
  <c r="K326" i="7"/>
  <c r="I312" i="7"/>
  <c r="I390" i="7"/>
  <c r="F288" i="5"/>
  <c r="F299" i="5"/>
  <c r="I374" i="7"/>
  <c r="F287" i="5"/>
  <c r="F332" i="5"/>
  <c r="F329" i="5"/>
  <c r="F335" i="5"/>
  <c r="F336" i="5"/>
  <c r="G421" i="7"/>
  <c r="I421" i="7"/>
  <c r="F421" i="7"/>
  <c r="K423" i="7"/>
  <c r="G424" i="7"/>
  <c r="I424" i="7"/>
  <c r="F424" i="7"/>
  <c r="F148" i="5" l="1"/>
  <c r="F147" i="5" s="1"/>
  <c r="F146" i="5" s="1"/>
  <c r="I167" i="7"/>
  <c r="K176" i="7"/>
  <c r="K174" i="7"/>
  <c r="H329" i="5"/>
  <c r="G329" i="5"/>
  <c r="H332" i="5"/>
  <c r="G332" i="5"/>
  <c r="H250" i="5"/>
  <c r="G250" i="5"/>
  <c r="J174" i="7"/>
  <c r="H151" i="5"/>
  <c r="G151" i="5"/>
  <c r="I126" i="7"/>
  <c r="G153" i="5"/>
  <c r="H154" i="5"/>
  <c r="H153" i="5"/>
  <c r="G220" i="5"/>
  <c r="F60" i="5"/>
  <c r="C155" i="5"/>
  <c r="D155" i="5"/>
  <c r="G278" i="7"/>
  <c r="I278" i="7"/>
  <c r="D261" i="5"/>
  <c r="E261" i="5" s="1"/>
  <c r="G427" i="7"/>
  <c r="D219" i="5"/>
  <c r="D218" i="5" s="1"/>
  <c r="F219" i="5"/>
  <c r="C219" i="5"/>
  <c r="C218" i="5" s="1"/>
  <c r="D331" i="5"/>
  <c r="D330" i="5" s="1"/>
  <c r="F331" i="5"/>
  <c r="F330" i="5" s="1"/>
  <c r="D328" i="5"/>
  <c r="D327" i="5" s="1"/>
  <c r="F328" i="5"/>
  <c r="F327" i="5" s="1"/>
  <c r="D326" i="5"/>
  <c r="F326" i="5"/>
  <c r="D325" i="5"/>
  <c r="F325" i="5"/>
  <c r="D324" i="5"/>
  <c r="F324" i="5"/>
  <c r="D321" i="5"/>
  <c r="F321" i="5"/>
  <c r="D319" i="5"/>
  <c r="F319" i="5"/>
  <c r="D311" i="5"/>
  <c r="E311" i="5"/>
  <c r="F311" i="5"/>
  <c r="D309" i="5"/>
  <c r="E309" i="5"/>
  <c r="F309" i="5"/>
  <c r="D308" i="5"/>
  <c r="E308" i="5"/>
  <c r="F308" i="5"/>
  <c r="D306" i="5"/>
  <c r="F306" i="5"/>
  <c r="D303" i="5"/>
  <c r="F303" i="5"/>
  <c r="D296" i="5"/>
  <c r="F296" i="5"/>
  <c r="D295" i="5"/>
  <c r="F295" i="5"/>
  <c r="D294" i="5"/>
  <c r="F294" i="5"/>
  <c r="D292" i="5"/>
  <c r="F292" i="5"/>
  <c r="D290" i="5"/>
  <c r="F290" i="5"/>
  <c r="D289" i="5"/>
  <c r="E289" i="5"/>
  <c r="F289" i="5"/>
  <c r="D288" i="5"/>
  <c r="D287" i="5"/>
  <c r="D286" i="5"/>
  <c r="F286" i="5"/>
  <c r="D285" i="5"/>
  <c r="F285" i="5"/>
  <c r="D284" i="5"/>
  <c r="F284" i="5"/>
  <c r="D282" i="5"/>
  <c r="D281" i="5"/>
  <c r="F281" i="5"/>
  <c r="D280" i="5"/>
  <c r="F280" i="5"/>
  <c r="D279" i="5"/>
  <c r="D278" i="5"/>
  <c r="D276" i="5"/>
  <c r="F276" i="5"/>
  <c r="D275" i="5"/>
  <c r="F275" i="5"/>
  <c r="D274" i="5"/>
  <c r="F274" i="5"/>
  <c r="D273" i="5"/>
  <c r="F273" i="5"/>
  <c r="D270" i="5"/>
  <c r="F270" i="5"/>
  <c r="D268" i="5"/>
  <c r="F268" i="5"/>
  <c r="D266" i="5"/>
  <c r="F266" i="5"/>
  <c r="D257" i="5"/>
  <c r="F257" i="5"/>
  <c r="D255" i="5"/>
  <c r="F255" i="5"/>
  <c r="D253" i="5"/>
  <c r="F253" i="5"/>
  <c r="D251" i="5"/>
  <c r="D247" i="5" s="1"/>
  <c r="F251" i="5"/>
  <c r="F247" i="5" s="1"/>
  <c r="D244" i="5"/>
  <c r="F244" i="5"/>
  <c r="F243" i="5" s="1"/>
  <c r="D239" i="5"/>
  <c r="F239" i="5"/>
  <c r="D236" i="5"/>
  <c r="F236" i="5"/>
  <c r="D234" i="5"/>
  <c r="F234" i="5"/>
  <c r="D232" i="5"/>
  <c r="F232" i="5"/>
  <c r="D225" i="5"/>
  <c r="F225" i="5"/>
  <c r="D223" i="5"/>
  <c r="F223" i="5"/>
  <c r="D216" i="5"/>
  <c r="F216" i="5"/>
  <c r="D206" i="5"/>
  <c r="D203" i="5"/>
  <c r="F203" i="5"/>
  <c r="D202" i="5"/>
  <c r="F202" i="5"/>
  <c r="D201" i="5"/>
  <c r="F201" i="5"/>
  <c r="D198" i="5"/>
  <c r="F198" i="5"/>
  <c r="D197" i="5"/>
  <c r="F197" i="5"/>
  <c r="D196" i="5"/>
  <c r="F196" i="5"/>
  <c r="D195" i="5"/>
  <c r="F195" i="5"/>
  <c r="D194" i="5"/>
  <c r="F194" i="5"/>
  <c r="D192" i="5"/>
  <c r="F192" i="5"/>
  <c r="C192" i="5"/>
  <c r="D190" i="5"/>
  <c r="F190" i="5"/>
  <c r="D189" i="5"/>
  <c r="F189" i="5"/>
  <c r="D188" i="5"/>
  <c r="F188" i="5"/>
  <c r="D187" i="5"/>
  <c r="F187" i="5"/>
  <c r="D186" i="5"/>
  <c r="F186" i="5"/>
  <c r="D185" i="5"/>
  <c r="F185" i="5"/>
  <c r="D184" i="5"/>
  <c r="F184" i="5"/>
  <c r="D183" i="5"/>
  <c r="F183" i="5"/>
  <c r="D182" i="5"/>
  <c r="F182" i="5"/>
  <c r="D180" i="5"/>
  <c r="F180" i="5"/>
  <c r="D179" i="5"/>
  <c r="F179" i="5"/>
  <c r="D178" i="5"/>
  <c r="F178" i="5"/>
  <c r="D177" i="5"/>
  <c r="F177" i="5"/>
  <c r="D176" i="5"/>
  <c r="F176" i="5"/>
  <c r="D175" i="5"/>
  <c r="F175" i="5"/>
  <c r="D173" i="5"/>
  <c r="F173" i="5"/>
  <c r="D172" i="5"/>
  <c r="F172" i="5"/>
  <c r="D171" i="5"/>
  <c r="F171" i="5"/>
  <c r="D170" i="5"/>
  <c r="F170" i="5"/>
  <c r="D167" i="5"/>
  <c r="F167" i="5"/>
  <c r="D165" i="5"/>
  <c r="F165" i="5"/>
  <c r="D163" i="5"/>
  <c r="F163" i="5"/>
  <c r="G69" i="7"/>
  <c r="K99" i="7"/>
  <c r="K100" i="7"/>
  <c r="K102" i="7"/>
  <c r="K105" i="7"/>
  <c r="K106" i="7"/>
  <c r="K107" i="7"/>
  <c r="K109" i="7"/>
  <c r="G108" i="7"/>
  <c r="I108" i="7"/>
  <c r="J109" i="7"/>
  <c r="F108" i="7"/>
  <c r="G104" i="7"/>
  <c r="J106" i="7"/>
  <c r="J107" i="7"/>
  <c r="J105" i="7"/>
  <c r="G98" i="7"/>
  <c r="I98" i="7"/>
  <c r="F98" i="7"/>
  <c r="J99" i="7"/>
  <c r="J100" i="7"/>
  <c r="G87" i="7"/>
  <c r="F87" i="7"/>
  <c r="G251" i="7"/>
  <c r="G250" i="7" s="1"/>
  <c r="G249" i="7" s="1"/>
  <c r="G248" i="7" s="1"/>
  <c r="H251" i="7"/>
  <c r="I251" i="7"/>
  <c r="I250" i="7" s="1"/>
  <c r="I249" i="7" s="1"/>
  <c r="I248" i="7" s="1"/>
  <c r="J252" i="7"/>
  <c r="K252" i="7"/>
  <c r="F251" i="7"/>
  <c r="F250" i="7" s="1"/>
  <c r="F249" i="7" s="1"/>
  <c r="F248" i="7" s="1"/>
  <c r="I427" i="7"/>
  <c r="F427" i="7"/>
  <c r="K429" i="7"/>
  <c r="H429" i="7"/>
  <c r="G314" i="7"/>
  <c r="G176" i="7"/>
  <c r="H30" i="3"/>
  <c r="D18" i="5"/>
  <c r="E18" i="5"/>
  <c r="F254" i="5" l="1"/>
  <c r="J429" i="7"/>
  <c r="E336" i="5"/>
  <c r="H250" i="7"/>
  <c r="H249" i="7" s="1"/>
  <c r="H248" i="7" s="1"/>
  <c r="F97" i="7"/>
  <c r="F96" i="7" s="1"/>
  <c r="F95" i="7" s="1"/>
  <c r="G97" i="7"/>
  <c r="G96" i="7" s="1"/>
  <c r="G95" i="7" s="1"/>
  <c r="H176" i="7"/>
  <c r="J176" i="7" s="1"/>
  <c r="E156" i="5"/>
  <c r="H156" i="5" s="1"/>
  <c r="J177" i="7"/>
  <c r="J101" i="7"/>
  <c r="I97" i="7"/>
  <c r="I96" i="7" s="1"/>
  <c r="G155" i="5"/>
  <c r="F218" i="5"/>
  <c r="K101" i="7"/>
  <c r="K104" i="7"/>
  <c r="K108" i="7"/>
  <c r="J102" i="7"/>
  <c r="K98" i="7"/>
  <c r="J108" i="7"/>
  <c r="H104" i="7"/>
  <c r="H220" i="5"/>
  <c r="F58" i="5"/>
  <c r="J251" i="7"/>
  <c r="K251" i="7"/>
  <c r="H98" i="7"/>
  <c r="J98" i="7" s="1"/>
  <c r="K248" i="7"/>
  <c r="K250" i="7"/>
  <c r="K249" i="7"/>
  <c r="G91" i="7"/>
  <c r="G90" i="7" s="1"/>
  <c r="G86" i="7"/>
  <c r="G83" i="7"/>
  <c r="I83" i="7"/>
  <c r="G81" i="7"/>
  <c r="I81" i="7"/>
  <c r="G74" i="7"/>
  <c r="I74" i="7"/>
  <c r="G72" i="7"/>
  <c r="I72" i="7"/>
  <c r="I69" i="7"/>
  <c r="G66" i="7"/>
  <c r="G65" i="7" s="1"/>
  <c r="I66" i="7"/>
  <c r="I65" i="7" s="1"/>
  <c r="G58" i="7"/>
  <c r="G57" i="7" s="1"/>
  <c r="I58" i="7"/>
  <c r="I57" i="7" s="1"/>
  <c r="G52" i="7"/>
  <c r="I52" i="7"/>
  <c r="G50" i="7"/>
  <c r="I50" i="7"/>
  <c r="G40" i="7"/>
  <c r="I40" i="7"/>
  <c r="G34" i="7"/>
  <c r="I34" i="7"/>
  <c r="G31" i="7"/>
  <c r="I31" i="7"/>
  <c r="G24" i="7"/>
  <c r="I24" i="7"/>
  <c r="G22" i="7"/>
  <c r="I22" i="7"/>
  <c r="I17" i="7"/>
  <c r="I15" i="7"/>
  <c r="G13" i="7"/>
  <c r="I13" i="7"/>
  <c r="H39" i="3"/>
  <c r="H38" i="3" s="1"/>
  <c r="H37" i="3" s="1"/>
  <c r="H36" i="3" s="1"/>
  <c r="I39" i="3"/>
  <c r="I38" i="3" s="1"/>
  <c r="I37" i="3" s="1"/>
  <c r="J38" i="3"/>
  <c r="J37" i="3" s="1"/>
  <c r="J36" i="3" s="1"/>
  <c r="G39" i="3"/>
  <c r="H35" i="3"/>
  <c r="H34" i="3" s="1"/>
  <c r="H33" i="3" s="1"/>
  <c r="I35" i="3"/>
  <c r="I34" i="3" s="1"/>
  <c r="I33" i="3" s="1"/>
  <c r="J34" i="3"/>
  <c r="J33" i="3" s="1"/>
  <c r="H32" i="3"/>
  <c r="H31" i="3" s="1"/>
  <c r="I32" i="3"/>
  <c r="I31" i="3" s="1"/>
  <c r="J31" i="3"/>
  <c r="I30" i="3"/>
  <c r="I28" i="3" s="1"/>
  <c r="J28" i="3"/>
  <c r="H28" i="3"/>
  <c r="H26" i="3"/>
  <c r="H25" i="3" s="1"/>
  <c r="H24" i="3" s="1"/>
  <c r="I26" i="3"/>
  <c r="I25" i="3" s="1"/>
  <c r="I24" i="3" s="1"/>
  <c r="J25" i="3"/>
  <c r="J24" i="3" s="1"/>
  <c r="H23" i="3"/>
  <c r="I23" i="3"/>
  <c r="H22" i="3"/>
  <c r="I22" i="3"/>
  <c r="H19" i="3"/>
  <c r="I19" i="3"/>
  <c r="H18" i="3"/>
  <c r="I18" i="3"/>
  <c r="H16" i="3"/>
  <c r="H15" i="3" s="1"/>
  <c r="I16" i="3"/>
  <c r="I15" i="3" s="1"/>
  <c r="J15" i="3"/>
  <c r="H14" i="3"/>
  <c r="H13" i="3" s="1"/>
  <c r="I14" i="3"/>
  <c r="I13" i="3" s="1"/>
  <c r="C331" i="5"/>
  <c r="C330" i="5" s="1"/>
  <c r="C328" i="5"/>
  <c r="C327" i="5" s="1"/>
  <c r="C326" i="5"/>
  <c r="C325" i="5"/>
  <c r="C324" i="5"/>
  <c r="C321" i="5"/>
  <c r="C319" i="5"/>
  <c r="C311" i="5"/>
  <c r="C309" i="5"/>
  <c r="C308" i="5"/>
  <c r="C306" i="5"/>
  <c r="C303" i="5"/>
  <c r="C295" i="5"/>
  <c r="C294" i="5"/>
  <c r="C292" i="5"/>
  <c r="C290" i="5"/>
  <c r="C289" i="5"/>
  <c r="C286" i="5"/>
  <c r="C285" i="5"/>
  <c r="C284" i="5"/>
  <c r="C282" i="5"/>
  <c r="C281" i="5"/>
  <c r="C280" i="5"/>
  <c r="C279" i="5"/>
  <c r="C278" i="5"/>
  <c r="C276" i="5"/>
  <c r="C275" i="5"/>
  <c r="C274" i="5"/>
  <c r="C273" i="5"/>
  <c r="C270" i="5"/>
  <c r="C268" i="5"/>
  <c r="C266" i="5"/>
  <c r="C257" i="5"/>
  <c r="C255" i="5"/>
  <c r="C253" i="5"/>
  <c r="C251" i="5"/>
  <c r="C247" i="5" s="1"/>
  <c r="C244" i="5"/>
  <c r="C239" i="5"/>
  <c r="C236" i="5"/>
  <c r="C234" i="5"/>
  <c r="C232" i="5"/>
  <c r="C225" i="5"/>
  <c r="C223" i="5"/>
  <c r="C216" i="5"/>
  <c r="C206" i="5"/>
  <c r="C202" i="5"/>
  <c r="C203" i="5"/>
  <c r="C201" i="5"/>
  <c r="C195" i="5"/>
  <c r="C196" i="5"/>
  <c r="C197" i="5"/>
  <c r="C194" i="5"/>
  <c r="C183" i="5"/>
  <c r="C184" i="5"/>
  <c r="C185" i="5"/>
  <c r="C186" i="5"/>
  <c r="C187" i="5"/>
  <c r="C188" i="5"/>
  <c r="C189" i="5"/>
  <c r="C190" i="5"/>
  <c r="C182" i="5"/>
  <c r="C176" i="5"/>
  <c r="C177" i="5"/>
  <c r="C178" i="5"/>
  <c r="C179" i="5"/>
  <c r="C180" i="5"/>
  <c r="C175" i="5"/>
  <c r="C172" i="5"/>
  <c r="C173" i="5"/>
  <c r="C170" i="5"/>
  <c r="C107" i="5"/>
  <c r="C135" i="5"/>
  <c r="C149" i="5"/>
  <c r="C148" i="5"/>
  <c r="C145" i="5"/>
  <c r="C138" i="5"/>
  <c r="C129" i="5"/>
  <c r="C130" i="5"/>
  <c r="C131" i="5"/>
  <c r="C128" i="5"/>
  <c r="C126" i="5"/>
  <c r="C120" i="5"/>
  <c r="C121" i="5"/>
  <c r="C122" i="5"/>
  <c r="C123" i="5"/>
  <c r="C124" i="5"/>
  <c r="C119" i="5"/>
  <c r="C115" i="5"/>
  <c r="C113" i="5"/>
  <c r="C114" i="5"/>
  <c r="C116" i="5"/>
  <c r="C117" i="5"/>
  <c r="C112" i="5"/>
  <c r="C108" i="5"/>
  <c r="C109" i="5"/>
  <c r="C110" i="5"/>
  <c r="C104" i="5"/>
  <c r="C102" i="5"/>
  <c r="C100" i="5"/>
  <c r="C75" i="5"/>
  <c r="C94" i="5"/>
  <c r="C92" i="5"/>
  <c r="C90" i="5"/>
  <c r="C86" i="5"/>
  <c r="C79" i="5"/>
  <c r="C78" i="5"/>
  <c r="C74" i="5"/>
  <c r="C72" i="5"/>
  <c r="C71" i="5"/>
  <c r="C69" i="5"/>
  <c r="C60" i="5"/>
  <c r="C61" i="5"/>
  <c r="C62" i="5"/>
  <c r="C63" i="5"/>
  <c r="C66" i="5"/>
  <c r="C59" i="5"/>
  <c r="C54" i="5"/>
  <c r="C55" i="5"/>
  <c r="C56" i="5"/>
  <c r="C57" i="5"/>
  <c r="C53" i="5"/>
  <c r="C51" i="5"/>
  <c r="C50" i="5"/>
  <c r="C46" i="5"/>
  <c r="C45" i="5"/>
  <c r="C43" i="5"/>
  <c r="C41" i="5"/>
  <c r="F195" i="7"/>
  <c r="F362" i="7"/>
  <c r="F157" i="7"/>
  <c r="C147" i="5" l="1"/>
  <c r="C305" i="5"/>
  <c r="J250" i="7"/>
  <c r="K97" i="7"/>
  <c r="I30" i="7"/>
  <c r="I29" i="7" s="1"/>
  <c r="I12" i="7"/>
  <c r="H13" i="7"/>
  <c r="I68" i="7"/>
  <c r="I64" i="7" s="1"/>
  <c r="H97" i="7"/>
  <c r="J97" i="7" s="1"/>
  <c r="I95" i="7"/>
  <c r="K95" i="7" s="1"/>
  <c r="K96" i="7"/>
  <c r="J104" i="7"/>
  <c r="J17" i="3"/>
  <c r="J12" i="3" s="1"/>
  <c r="E155" i="5"/>
  <c r="H155" i="5" s="1"/>
  <c r="H21" i="3"/>
  <c r="H20" i="3" s="1"/>
  <c r="J21" i="3"/>
  <c r="J20" i="3" s="1"/>
  <c r="I80" i="7"/>
  <c r="J249" i="7"/>
  <c r="J248" i="7" s="1"/>
  <c r="G68" i="7"/>
  <c r="G64" i="7" s="1"/>
  <c r="G80" i="7"/>
  <c r="G79" i="7" s="1"/>
  <c r="G78" i="7" s="1"/>
  <c r="H17" i="3"/>
  <c r="G30" i="7"/>
  <c r="G29" i="7" s="1"/>
  <c r="I36" i="3"/>
  <c r="J27" i="3"/>
  <c r="H27" i="3"/>
  <c r="I27" i="3"/>
  <c r="I21" i="3"/>
  <c r="I20" i="3" s="1"/>
  <c r="I17" i="3"/>
  <c r="J11" i="3" l="1"/>
  <c r="J10" i="3" s="1"/>
  <c r="I12" i="3"/>
  <c r="I11" i="3" s="1"/>
  <c r="I10" i="3" s="1"/>
  <c r="H96" i="7"/>
  <c r="H95" i="7" s="1"/>
  <c r="J95" i="7" s="1"/>
  <c r="H12" i="3"/>
  <c r="H11" i="3" s="1"/>
  <c r="H10" i="3" s="1"/>
  <c r="I28" i="7"/>
  <c r="G28" i="7"/>
  <c r="J96" i="7" l="1"/>
  <c r="F403" i="7"/>
  <c r="F400" i="7" s="1"/>
  <c r="F394" i="7" s="1"/>
  <c r="G372" i="7"/>
  <c r="F372" i="7"/>
  <c r="G312" i="7"/>
  <c r="H312" i="7"/>
  <c r="J312" i="7" s="1"/>
  <c r="F312" i="7"/>
  <c r="K312" i="7" s="1"/>
  <c r="F81" i="7"/>
  <c r="F58" i="7"/>
  <c r="F57" i="7" s="1"/>
  <c r="K60" i="7"/>
  <c r="F34" i="7"/>
  <c r="F40" i="7"/>
  <c r="F69" i="7"/>
  <c r="F13" i="7"/>
  <c r="F20" i="7"/>
  <c r="K14" i="7"/>
  <c r="K16" i="7"/>
  <c r="K18" i="7"/>
  <c r="K21" i="7"/>
  <c r="K23" i="7"/>
  <c r="K25" i="7"/>
  <c r="K32" i="7"/>
  <c r="K33" i="7"/>
  <c r="K35" i="7"/>
  <c r="K36" i="7"/>
  <c r="K37" i="7"/>
  <c r="K38" i="7"/>
  <c r="K39" i="7"/>
  <c r="K41" i="7"/>
  <c r="K42" i="7"/>
  <c r="K43" i="7"/>
  <c r="K44" i="7"/>
  <c r="K45" i="7"/>
  <c r="K46" i="7"/>
  <c r="K47" i="7"/>
  <c r="K48" i="7"/>
  <c r="K49" i="7"/>
  <c r="K51" i="7"/>
  <c r="K54" i="7"/>
  <c r="K56" i="7"/>
  <c r="K59" i="7"/>
  <c r="K67" i="7"/>
  <c r="K70" i="7"/>
  <c r="K71" i="7"/>
  <c r="K73" i="7"/>
  <c r="K75" i="7"/>
  <c r="K82" i="7"/>
  <c r="K84" i="7"/>
  <c r="K85" i="7"/>
  <c r="K89" i="7"/>
  <c r="K120" i="7"/>
  <c r="K122" i="7"/>
  <c r="K124" i="7"/>
  <c r="K127" i="7"/>
  <c r="K128" i="7"/>
  <c r="K129" i="7"/>
  <c r="K130" i="7"/>
  <c r="K132" i="7"/>
  <c r="K133" i="7"/>
  <c r="K134" i="7"/>
  <c r="K135" i="7"/>
  <c r="K136" i="7"/>
  <c r="K137" i="7"/>
  <c r="K139" i="7"/>
  <c r="K140" i="7"/>
  <c r="K141" i="7"/>
  <c r="K142" i="7"/>
  <c r="K143" i="7"/>
  <c r="K144" i="7"/>
  <c r="K146" i="7"/>
  <c r="K148" i="7"/>
  <c r="K150" i="7"/>
  <c r="K151" i="7"/>
  <c r="K155" i="7"/>
  <c r="K158" i="7"/>
  <c r="K165" i="7"/>
  <c r="K168" i="7"/>
  <c r="K169" i="7"/>
  <c r="K170" i="7"/>
  <c r="K184" i="7"/>
  <c r="K186" i="7"/>
  <c r="K188" i="7"/>
  <c r="K191" i="7"/>
  <c r="K192" i="7"/>
  <c r="K193" i="7"/>
  <c r="K194" i="7"/>
  <c r="K196" i="7"/>
  <c r="K197" i="7"/>
  <c r="K198" i="7"/>
  <c r="K199" i="7"/>
  <c r="K200" i="7"/>
  <c r="K201" i="7"/>
  <c r="K203" i="7"/>
  <c r="K204" i="7"/>
  <c r="K205" i="7"/>
  <c r="K206" i="7"/>
  <c r="K207" i="7"/>
  <c r="K208" i="7"/>
  <c r="K209" i="7"/>
  <c r="K210" i="7"/>
  <c r="K211" i="7"/>
  <c r="K213" i="7"/>
  <c r="K215" i="7"/>
  <c r="K216" i="7"/>
  <c r="K217" i="7"/>
  <c r="K218" i="7"/>
  <c r="K219" i="7"/>
  <c r="K222" i="7"/>
  <c r="K223" i="7"/>
  <c r="K224" i="7"/>
  <c r="K227" i="7"/>
  <c r="K237" i="7"/>
  <c r="K240" i="7"/>
  <c r="K243" i="7"/>
  <c r="K245" i="7"/>
  <c r="K275" i="7"/>
  <c r="K277" i="7"/>
  <c r="K279" i="7"/>
  <c r="K282" i="7"/>
  <c r="K287" i="7"/>
  <c r="K288" i="7"/>
  <c r="K291" i="7"/>
  <c r="K294" i="7"/>
  <c r="K296" i="7"/>
  <c r="K298" i="7"/>
  <c r="K300" i="7"/>
  <c r="K304" i="7"/>
  <c r="K311" i="7"/>
  <c r="K315" i="7"/>
  <c r="K318" i="7"/>
  <c r="K319" i="7"/>
  <c r="K320" i="7"/>
  <c r="K321" i="7"/>
  <c r="K325" i="7"/>
  <c r="K328" i="7"/>
  <c r="K330" i="7"/>
  <c r="K331" i="7"/>
  <c r="K338" i="7"/>
  <c r="K345" i="7"/>
  <c r="K347" i="7"/>
  <c r="K349" i="7"/>
  <c r="K352" i="7"/>
  <c r="K353" i="7"/>
  <c r="K354" i="7"/>
  <c r="K355" i="7"/>
  <c r="K357" i="7"/>
  <c r="K358" i="7"/>
  <c r="K359" i="7"/>
  <c r="K360" i="7"/>
  <c r="K361" i="7"/>
  <c r="K363" i="7"/>
  <c r="K364" i="7"/>
  <c r="K365" i="7"/>
  <c r="K366" i="7"/>
  <c r="K367" i="7"/>
  <c r="K369" i="7"/>
  <c r="K371" i="7"/>
  <c r="K374" i="7"/>
  <c r="K375" i="7"/>
  <c r="K378" i="7"/>
  <c r="K382" i="7"/>
  <c r="K385" i="7"/>
  <c r="K388" i="7"/>
  <c r="K390" i="7"/>
  <c r="K399" i="7"/>
  <c r="K411" i="7"/>
  <c r="K413" i="7"/>
  <c r="K415" i="7"/>
  <c r="K418" i="7"/>
  <c r="K419" i="7"/>
  <c r="K420" i="7"/>
  <c r="K422" i="7"/>
  <c r="K425" i="7"/>
  <c r="K428" i="7"/>
  <c r="F417" i="7"/>
  <c r="F414" i="7"/>
  <c r="F412" i="7"/>
  <c r="F410" i="7"/>
  <c r="F398" i="7"/>
  <c r="F389" i="7"/>
  <c r="F383" i="7" s="1"/>
  <c r="F381" i="7"/>
  <c r="F380" i="7" s="1"/>
  <c r="F377" i="7"/>
  <c r="F376" i="7" s="1"/>
  <c r="F370" i="7"/>
  <c r="F356" i="7"/>
  <c r="F351" i="7"/>
  <c r="F348" i="7"/>
  <c r="F346" i="7"/>
  <c r="F344" i="7"/>
  <c r="F337" i="7"/>
  <c r="F336" i="7" s="1"/>
  <c r="F335" i="7" s="1"/>
  <c r="F327" i="7"/>
  <c r="F314" i="7"/>
  <c r="F310" i="7"/>
  <c r="F303" i="7"/>
  <c r="F297" i="7"/>
  <c r="F295" i="7"/>
  <c r="F278" i="7"/>
  <c r="F276" i="7"/>
  <c r="F274" i="7"/>
  <c r="F244" i="7"/>
  <c r="F242" i="7"/>
  <c r="F236" i="7"/>
  <c r="F235" i="7" s="1"/>
  <c r="F226" i="7"/>
  <c r="F225" i="7" s="1"/>
  <c r="F221" i="7"/>
  <c r="F214" i="7"/>
  <c r="F212" i="7"/>
  <c r="F202" i="7"/>
  <c r="F190" i="7"/>
  <c r="F185" i="7"/>
  <c r="F183" i="7"/>
  <c r="F166" i="7"/>
  <c r="F164" i="7"/>
  <c r="F163" i="7" s="1"/>
  <c r="F152" i="7"/>
  <c r="F145" i="7"/>
  <c r="F123" i="7"/>
  <c r="F119" i="7"/>
  <c r="F91" i="7"/>
  <c r="F90" i="7" s="1"/>
  <c r="F86" i="7"/>
  <c r="F83" i="7"/>
  <c r="F74" i="7"/>
  <c r="F72" i="7"/>
  <c r="F66" i="7"/>
  <c r="F65" i="7" s="1"/>
  <c r="F50" i="7"/>
  <c r="F31" i="7"/>
  <c r="F24" i="7"/>
  <c r="F22" i="7"/>
  <c r="F17" i="7"/>
  <c r="F15" i="7"/>
  <c r="F238" i="7" l="1"/>
  <c r="F234" i="7" s="1"/>
  <c r="F19" i="7"/>
  <c r="K403" i="7"/>
  <c r="J403" i="7"/>
  <c r="F68" i="7"/>
  <c r="F64" i="7" s="1"/>
  <c r="K13" i="7"/>
  <c r="F12" i="7"/>
  <c r="F309" i="7"/>
  <c r="F80" i="7"/>
  <c r="F79" i="7" s="1"/>
  <c r="F302" i="7"/>
  <c r="F301" i="7" s="1"/>
  <c r="F416" i="7"/>
  <c r="F409" i="7"/>
  <c r="F379" i="7"/>
  <c r="F350" i="7"/>
  <c r="F343" i="7"/>
  <c r="F316" i="7"/>
  <c r="F280" i="7"/>
  <c r="F273" i="7"/>
  <c r="F220" i="7"/>
  <c r="F189" i="7"/>
  <c r="F182" i="7"/>
  <c r="F162" i="7"/>
  <c r="F156" i="7"/>
  <c r="F125" i="7"/>
  <c r="F118" i="7"/>
  <c r="F30" i="7"/>
  <c r="F29" i="7" s="1"/>
  <c r="G35" i="3"/>
  <c r="G32" i="3"/>
  <c r="G30" i="3"/>
  <c r="G28" i="3" s="1"/>
  <c r="G26" i="3"/>
  <c r="G19" i="3"/>
  <c r="G18" i="3"/>
  <c r="G16" i="3"/>
  <c r="G14" i="3"/>
  <c r="F181" i="7" l="1"/>
  <c r="F117" i="7"/>
  <c r="F272" i="7"/>
  <c r="F271" i="7" s="1"/>
  <c r="F308" i="7"/>
  <c r="F307" i="7" s="1"/>
  <c r="F408" i="7"/>
  <c r="F407" i="7" s="1"/>
  <c r="F342" i="7"/>
  <c r="F78" i="7"/>
  <c r="F28" i="7"/>
  <c r="F11" i="7"/>
  <c r="F18" i="5"/>
  <c r="F341" i="7" l="1"/>
  <c r="F180" i="7"/>
  <c r="F116" i="7"/>
  <c r="F10" i="7"/>
  <c r="F8" i="7" l="1"/>
  <c r="G25" i="3"/>
  <c r="K25" i="1" l="1"/>
  <c r="G26" i="1"/>
  <c r="K26" i="1" s="1"/>
  <c r="H26" i="1"/>
  <c r="J399" i="7"/>
  <c r="J14" i="7"/>
  <c r="J13" i="7"/>
  <c r="K15" i="7"/>
  <c r="K17" i="7"/>
  <c r="G17" i="7"/>
  <c r="I20" i="7"/>
  <c r="G20" i="7"/>
  <c r="G19" i="7" s="1"/>
  <c r="K22" i="7"/>
  <c r="K24" i="7"/>
  <c r="K31" i="7"/>
  <c r="K34" i="7"/>
  <c r="H35" i="7"/>
  <c r="E53" i="5" s="1"/>
  <c r="K40" i="7"/>
  <c r="J46" i="7"/>
  <c r="K50" i="7"/>
  <c r="K52" i="7"/>
  <c r="H56" i="7"/>
  <c r="E75" i="5" s="1"/>
  <c r="H54" i="7"/>
  <c r="E72" i="5" s="1"/>
  <c r="H59" i="7"/>
  <c r="E78" i="5" s="1"/>
  <c r="K69" i="7"/>
  <c r="H71" i="7"/>
  <c r="E90" i="5" s="1"/>
  <c r="K72" i="7"/>
  <c r="K74" i="7"/>
  <c r="K81" i="7"/>
  <c r="K83" i="7"/>
  <c r="I119" i="7"/>
  <c r="K119" i="7" s="1"/>
  <c r="G119" i="7"/>
  <c r="E100" i="5"/>
  <c r="I121" i="7"/>
  <c r="K121" i="7" s="1"/>
  <c r="G121" i="7"/>
  <c r="E102" i="5"/>
  <c r="I123" i="7"/>
  <c r="K123" i="7" s="1"/>
  <c r="G123" i="7"/>
  <c r="E104" i="5"/>
  <c r="K126" i="7"/>
  <c r="G126" i="7"/>
  <c r="H128" i="7"/>
  <c r="E108" i="5" s="1"/>
  <c r="E109" i="5"/>
  <c r="E110" i="5"/>
  <c r="E107" i="5"/>
  <c r="I131" i="7"/>
  <c r="K131" i="7" s="1"/>
  <c r="G131" i="7"/>
  <c r="E113" i="5"/>
  <c r="E114" i="5"/>
  <c r="E115" i="5"/>
  <c r="E116" i="5"/>
  <c r="E117" i="5"/>
  <c r="H132" i="7"/>
  <c r="E112" i="5" s="1"/>
  <c r="I138" i="7"/>
  <c r="K138" i="7" s="1"/>
  <c r="G138" i="7"/>
  <c r="E120" i="5"/>
  <c r="E121" i="5"/>
  <c r="E122" i="5"/>
  <c r="H143" i="7"/>
  <c r="E123" i="5" s="1"/>
  <c r="E124" i="5"/>
  <c r="E119" i="5"/>
  <c r="I145" i="7"/>
  <c r="K145" i="7" s="1"/>
  <c r="G145" i="7"/>
  <c r="E126" i="5"/>
  <c r="G147" i="7"/>
  <c r="E128" i="5"/>
  <c r="E129" i="5"/>
  <c r="E130" i="5"/>
  <c r="E131" i="5"/>
  <c r="K153" i="7"/>
  <c r="G152" i="7"/>
  <c r="H155" i="7"/>
  <c r="H153" i="7" s="1"/>
  <c r="H152" i="7" s="1"/>
  <c r="I157" i="7"/>
  <c r="G157" i="7"/>
  <c r="G156" i="7" s="1"/>
  <c r="E138" i="5"/>
  <c r="I164" i="7"/>
  <c r="G164" i="7"/>
  <c r="G163" i="7" s="1"/>
  <c r="E145" i="5"/>
  <c r="I166" i="7"/>
  <c r="G166" i="7"/>
  <c r="E149" i="5"/>
  <c r="J170" i="7"/>
  <c r="I183" i="7"/>
  <c r="G183" i="7"/>
  <c r="H184" i="7"/>
  <c r="E163" i="5" s="1"/>
  <c r="E162" i="5" s="1"/>
  <c r="I185" i="7"/>
  <c r="K185" i="7" s="1"/>
  <c r="G185" i="7"/>
  <c r="I187" i="7"/>
  <c r="K187" i="7" s="1"/>
  <c r="G187" i="7"/>
  <c r="H188" i="7"/>
  <c r="E167" i="5" s="1"/>
  <c r="I190" i="7"/>
  <c r="K190" i="7" s="1"/>
  <c r="G190" i="7"/>
  <c r="H192" i="7"/>
  <c r="H194" i="7"/>
  <c r="K195" i="7"/>
  <c r="G195" i="7"/>
  <c r="I202" i="7"/>
  <c r="K202" i="7" s="1"/>
  <c r="G202" i="7"/>
  <c r="I212" i="7"/>
  <c r="K212" i="7" s="1"/>
  <c r="G212" i="7"/>
  <c r="I214" i="7"/>
  <c r="K214" i="7" s="1"/>
  <c r="G214" i="7"/>
  <c r="H216" i="7"/>
  <c r="H217" i="7"/>
  <c r="H219" i="7"/>
  <c r="I221" i="7"/>
  <c r="G221" i="7"/>
  <c r="G220" i="7" s="1"/>
  <c r="H223" i="7"/>
  <c r="H224" i="7"/>
  <c r="I226" i="7"/>
  <c r="G226" i="7"/>
  <c r="G225" i="7" s="1"/>
  <c r="I236" i="7"/>
  <c r="I235" i="7" s="1"/>
  <c r="G236" i="7"/>
  <c r="G235" i="7" s="1"/>
  <c r="K239" i="7"/>
  <c r="H239" i="7"/>
  <c r="K242" i="7"/>
  <c r="G242" i="7"/>
  <c r="I244" i="7"/>
  <c r="K244" i="7" s="1"/>
  <c r="G244" i="7"/>
  <c r="I274" i="7"/>
  <c r="K274" i="7" s="1"/>
  <c r="G274" i="7"/>
  <c r="E232" i="5"/>
  <c r="I276" i="7"/>
  <c r="K276" i="7" s="1"/>
  <c r="G276" i="7"/>
  <c r="K278" i="7"/>
  <c r="K281" i="7"/>
  <c r="K286" i="7"/>
  <c r="H288" i="7"/>
  <c r="J288" i="7" s="1"/>
  <c r="K290" i="7"/>
  <c r="I295" i="7"/>
  <c r="K295" i="7" s="1"/>
  <c r="G295" i="7"/>
  <c r="E253" i="5"/>
  <c r="I297" i="7"/>
  <c r="K297" i="7" s="1"/>
  <c r="G297" i="7"/>
  <c r="I303" i="7"/>
  <c r="G303" i="7"/>
  <c r="G302" i="7" s="1"/>
  <c r="G301" i="7" s="1"/>
  <c r="H303" i="7"/>
  <c r="H302" i="7" s="1"/>
  <c r="H301" i="7" s="1"/>
  <c r="I310" i="7"/>
  <c r="G310" i="7"/>
  <c r="I314" i="7"/>
  <c r="K314" i="7" s="1"/>
  <c r="K317" i="7"/>
  <c r="H319" i="7"/>
  <c r="J319" i="7" s="1"/>
  <c r="J320" i="7"/>
  <c r="H321" i="7"/>
  <c r="J321" i="7" s="1"/>
  <c r="K322" i="7"/>
  <c r="H325" i="7"/>
  <c r="H322" i="7" s="1"/>
  <c r="I327" i="7"/>
  <c r="I316" i="7" s="1"/>
  <c r="G327" i="7"/>
  <c r="H331" i="7"/>
  <c r="H330" i="7"/>
  <c r="J330" i="7" s="1"/>
  <c r="H328" i="7"/>
  <c r="J328" i="7" s="1"/>
  <c r="K332" i="7"/>
  <c r="H333" i="7"/>
  <c r="H332" i="7" s="1"/>
  <c r="I337" i="7"/>
  <c r="K337" i="7" s="1"/>
  <c r="H338" i="7"/>
  <c r="G337" i="7"/>
  <c r="G336" i="7" s="1"/>
  <c r="G344" i="7"/>
  <c r="I346" i="7"/>
  <c r="K346" i="7" s="1"/>
  <c r="G346" i="7"/>
  <c r="I348" i="7"/>
  <c r="K348" i="7" s="1"/>
  <c r="H348" i="7"/>
  <c r="G348" i="7"/>
  <c r="I351" i="7"/>
  <c r="G351" i="7"/>
  <c r="H355" i="7"/>
  <c r="J352" i="7"/>
  <c r="I356" i="7"/>
  <c r="K356" i="7" s="1"/>
  <c r="G356" i="7"/>
  <c r="I362" i="7"/>
  <c r="K362" i="7" s="1"/>
  <c r="G362" i="7"/>
  <c r="J369" i="7"/>
  <c r="K370" i="7"/>
  <c r="G370" i="7"/>
  <c r="I372" i="7"/>
  <c r="K372" i="7" s="1"/>
  <c r="E295" i="5"/>
  <c r="I377" i="7"/>
  <c r="G377" i="7"/>
  <c r="G376" i="7" s="1"/>
  <c r="H377" i="7"/>
  <c r="H376" i="7" s="1"/>
  <c r="I381" i="7"/>
  <c r="G381" i="7"/>
  <c r="G380" i="7" s="1"/>
  <c r="H382" i="7"/>
  <c r="E303" i="5" s="1"/>
  <c r="H384" i="7"/>
  <c r="J388" i="7"/>
  <c r="I389" i="7"/>
  <c r="K389" i="7" s="1"/>
  <c r="G389" i="7"/>
  <c r="H389" i="7"/>
  <c r="H398" i="7"/>
  <c r="I398" i="7"/>
  <c r="G398" i="7"/>
  <c r="H317" i="7" l="1"/>
  <c r="J317" i="7" s="1"/>
  <c r="E148" i="5"/>
  <c r="E147" i="5" s="1"/>
  <c r="H167" i="7"/>
  <c r="H166" i="7" s="1"/>
  <c r="E135" i="5"/>
  <c r="K327" i="7"/>
  <c r="K310" i="7"/>
  <c r="I309" i="7"/>
  <c r="K309" i="7" s="1"/>
  <c r="J291" i="7"/>
  <c r="J290" i="7"/>
  <c r="K183" i="7"/>
  <c r="I182" i="7"/>
  <c r="K351" i="7"/>
  <c r="I350" i="7"/>
  <c r="K350" i="7" s="1"/>
  <c r="K344" i="7"/>
  <c r="I343" i="7"/>
  <c r="K343" i="7" s="1"/>
  <c r="H337" i="7"/>
  <c r="H336" i="7" s="1"/>
  <c r="H335" i="7" s="1"/>
  <c r="E306" i="5"/>
  <c r="J298" i="7"/>
  <c r="E255" i="5"/>
  <c r="H242" i="7"/>
  <c r="J242" i="7" s="1"/>
  <c r="E223" i="5"/>
  <c r="H212" i="7"/>
  <c r="J212" i="7" s="1"/>
  <c r="E192" i="5"/>
  <c r="J132" i="7"/>
  <c r="J71" i="7"/>
  <c r="J357" i="7"/>
  <c r="E278" i="5"/>
  <c r="H346" i="7"/>
  <c r="J346" i="7" s="1"/>
  <c r="E268" i="5"/>
  <c r="H310" i="7"/>
  <c r="J310" i="7" s="1"/>
  <c r="E266" i="5"/>
  <c r="H244" i="7"/>
  <c r="E225" i="5"/>
  <c r="H226" i="7"/>
  <c r="H225" i="7" s="1"/>
  <c r="E206" i="5"/>
  <c r="J223" i="7"/>
  <c r="E202" i="5"/>
  <c r="J219" i="7"/>
  <c r="E198" i="5"/>
  <c r="H157" i="7"/>
  <c r="H156" i="7" s="1"/>
  <c r="H145" i="7"/>
  <c r="J145" i="7" s="1"/>
  <c r="H121" i="7"/>
  <c r="J121" i="7" s="1"/>
  <c r="H81" i="7"/>
  <c r="J81" i="7" s="1"/>
  <c r="H72" i="7"/>
  <c r="J72" i="7" s="1"/>
  <c r="J56" i="7"/>
  <c r="J41" i="7"/>
  <c r="J139" i="7"/>
  <c r="J127" i="7"/>
  <c r="I91" i="7"/>
  <c r="I90" i="7" s="1"/>
  <c r="H370" i="7"/>
  <c r="J370" i="7" s="1"/>
  <c r="E292" i="5"/>
  <c r="J367" i="7"/>
  <c r="J332" i="7"/>
  <c r="E294" i="5"/>
  <c r="J294" i="7"/>
  <c r="E251" i="5"/>
  <c r="E247" i="5" s="1"/>
  <c r="J281" i="7"/>
  <c r="E239" i="5"/>
  <c r="H236" i="7"/>
  <c r="H235" i="7" s="1"/>
  <c r="E216" i="5"/>
  <c r="J222" i="7"/>
  <c r="E201" i="5"/>
  <c r="J218" i="7"/>
  <c r="E197" i="5"/>
  <c r="J191" i="7"/>
  <c r="E170" i="5"/>
  <c r="J169" i="7"/>
  <c r="H123" i="7"/>
  <c r="J123" i="7" s="1"/>
  <c r="J85" i="7"/>
  <c r="H66" i="7"/>
  <c r="H65" i="7" s="1"/>
  <c r="J33" i="7"/>
  <c r="H22" i="7"/>
  <c r="J22" i="7" s="1"/>
  <c r="J318" i="7"/>
  <c r="E273" i="5"/>
  <c r="J224" i="7"/>
  <c r="E203" i="5"/>
  <c r="H187" i="7"/>
  <c r="J187" i="7" s="1"/>
  <c r="J150" i="7"/>
  <c r="H119" i="7"/>
  <c r="J119" i="7" s="1"/>
  <c r="J21" i="7"/>
  <c r="J375" i="7"/>
  <c r="E296" i="5"/>
  <c r="J363" i="7"/>
  <c r="E284" i="5"/>
  <c r="J331" i="7"/>
  <c r="E290" i="5"/>
  <c r="H314" i="7"/>
  <c r="J314" i="7" s="1"/>
  <c r="E270" i="5"/>
  <c r="J300" i="7"/>
  <c r="E257" i="5"/>
  <c r="J287" i="7"/>
  <c r="E244" i="5"/>
  <c r="H276" i="7"/>
  <c r="J276" i="7" s="1"/>
  <c r="E234" i="5"/>
  <c r="J239" i="7"/>
  <c r="E219" i="5"/>
  <c r="E218" i="5" s="1"/>
  <c r="J215" i="7"/>
  <c r="E194" i="5"/>
  <c r="J203" i="7"/>
  <c r="E182" i="5"/>
  <c r="J196" i="7"/>
  <c r="E175" i="5"/>
  <c r="H185" i="7"/>
  <c r="J185" i="7" s="1"/>
  <c r="E165" i="5"/>
  <c r="J168" i="7"/>
  <c r="J151" i="7"/>
  <c r="J148" i="7"/>
  <c r="H91" i="7"/>
  <c r="H90" i="7" s="1"/>
  <c r="H74" i="7"/>
  <c r="J74" i="7" s="1"/>
  <c r="H58" i="7"/>
  <c r="H57" i="7" s="1"/>
  <c r="J57" i="7" s="1"/>
  <c r="J35" i="7"/>
  <c r="J366" i="7"/>
  <c r="J359" i="7"/>
  <c r="E280" i="5"/>
  <c r="J207" i="7"/>
  <c r="E186" i="5"/>
  <c r="J201" i="7"/>
  <c r="E180" i="5"/>
  <c r="J197" i="7"/>
  <c r="E176" i="5"/>
  <c r="J141" i="7"/>
  <c r="J134" i="7"/>
  <c r="J43" i="7"/>
  <c r="J365" i="7"/>
  <c r="E286" i="5"/>
  <c r="J216" i="7"/>
  <c r="E195" i="5"/>
  <c r="J206" i="7"/>
  <c r="E185" i="5"/>
  <c r="J200" i="7"/>
  <c r="E179" i="5"/>
  <c r="J192" i="7"/>
  <c r="E171" i="5"/>
  <c r="J144" i="7"/>
  <c r="J133" i="7"/>
  <c r="J38" i="7"/>
  <c r="J209" i="7"/>
  <c r="E188" i="5"/>
  <c r="J205" i="7"/>
  <c r="E184" i="5"/>
  <c r="J199" i="7"/>
  <c r="E178" i="5"/>
  <c r="J143" i="7"/>
  <c r="J136" i="7"/>
  <c r="J129" i="7"/>
  <c r="J49" i="7"/>
  <c r="J45" i="7"/>
  <c r="J37" i="7"/>
  <c r="J217" i="7"/>
  <c r="E196" i="5"/>
  <c r="J211" i="7"/>
  <c r="E190" i="5"/>
  <c r="J193" i="7"/>
  <c r="E172" i="5"/>
  <c r="J47" i="7"/>
  <c r="J39" i="7"/>
  <c r="J358" i="7"/>
  <c r="E279" i="5"/>
  <c r="J355" i="7"/>
  <c r="E276" i="5"/>
  <c r="J210" i="7"/>
  <c r="E189" i="5"/>
  <c r="J140" i="7"/>
  <c r="J137" i="7"/>
  <c r="J130" i="7"/>
  <c r="J364" i="7"/>
  <c r="E285" i="5"/>
  <c r="J361" i="7"/>
  <c r="J354" i="7"/>
  <c r="E275" i="5"/>
  <c r="J360" i="7"/>
  <c r="E281" i="5"/>
  <c r="J353" i="7"/>
  <c r="E274" i="5"/>
  <c r="J208" i="7"/>
  <c r="E187" i="5"/>
  <c r="J204" i="7"/>
  <c r="E183" i="5"/>
  <c r="J198" i="7"/>
  <c r="E177" i="5"/>
  <c r="J194" i="7"/>
  <c r="E173" i="5"/>
  <c r="J142" i="7"/>
  <c r="J135" i="7"/>
  <c r="J128" i="7"/>
  <c r="J48" i="7"/>
  <c r="J44" i="7"/>
  <c r="E236" i="5"/>
  <c r="H278" i="7"/>
  <c r="J278" i="7" s="1"/>
  <c r="H87" i="7"/>
  <c r="H86" i="7" s="1"/>
  <c r="J70" i="7"/>
  <c r="H69" i="7"/>
  <c r="J51" i="7"/>
  <c r="H50" i="7"/>
  <c r="J50" i="7" s="1"/>
  <c r="J54" i="7"/>
  <c r="H52" i="7"/>
  <c r="J52" i="7" s="1"/>
  <c r="J25" i="7"/>
  <c r="H24" i="7"/>
  <c r="J24" i="7" s="1"/>
  <c r="J84" i="7"/>
  <c r="H83" i="7"/>
  <c r="J32" i="7"/>
  <c r="H31" i="7"/>
  <c r="G15" i="7"/>
  <c r="G12" i="7" s="1"/>
  <c r="G11" i="7" s="1"/>
  <c r="G10" i="7" s="1"/>
  <c r="K384" i="7"/>
  <c r="I383" i="7"/>
  <c r="K383" i="7" s="1"/>
  <c r="K20" i="7"/>
  <c r="I19" i="7"/>
  <c r="I11" i="7" s="1"/>
  <c r="I10" i="7" s="1"/>
  <c r="J36" i="7"/>
  <c r="H34" i="7"/>
  <c r="J34" i="7" s="1"/>
  <c r="J42" i="7"/>
  <c r="H40" i="7"/>
  <c r="J40" i="7" s="1"/>
  <c r="K147" i="7"/>
  <c r="K149" i="7"/>
  <c r="I225" i="7"/>
  <c r="K225" i="7" s="1"/>
  <c r="K226" i="7"/>
  <c r="I156" i="7"/>
  <c r="K156" i="7" s="1"/>
  <c r="K157" i="7"/>
  <c r="K57" i="7"/>
  <c r="K58" i="7"/>
  <c r="J374" i="7"/>
  <c r="H372" i="7"/>
  <c r="J372" i="7" s="1"/>
  <c r="J395" i="7"/>
  <c r="K398" i="7"/>
  <c r="K235" i="7"/>
  <c r="K236" i="7"/>
  <c r="I220" i="7"/>
  <c r="K220" i="7" s="1"/>
  <c r="K221" i="7"/>
  <c r="I163" i="7"/>
  <c r="K163" i="7" s="1"/>
  <c r="K164" i="7"/>
  <c r="K92" i="7"/>
  <c r="K65" i="7"/>
  <c r="K66" i="7"/>
  <c r="I376" i="7"/>
  <c r="K376" i="7" s="1"/>
  <c r="K377" i="7"/>
  <c r="J385" i="7"/>
  <c r="I380" i="7"/>
  <c r="K380" i="7" s="1"/>
  <c r="K381" i="7"/>
  <c r="G309" i="7"/>
  <c r="I302" i="7"/>
  <c r="J302" i="7" s="1"/>
  <c r="K303" i="7"/>
  <c r="K166" i="7"/>
  <c r="K167" i="7"/>
  <c r="J149" i="7"/>
  <c r="J245" i="7"/>
  <c r="J377" i="7"/>
  <c r="J73" i="7"/>
  <c r="J348" i="7"/>
  <c r="J322" i="7"/>
  <c r="J371" i="7"/>
  <c r="J120" i="7"/>
  <c r="J82" i="7"/>
  <c r="J390" i="7"/>
  <c r="J333" i="7"/>
  <c r="J311" i="7"/>
  <c r="J303" i="7"/>
  <c r="J23" i="7"/>
  <c r="J338" i="7"/>
  <c r="J304" i="7"/>
  <c r="J389" i="7"/>
  <c r="H20" i="7"/>
  <c r="J227" i="7"/>
  <c r="H381" i="7"/>
  <c r="J382" i="7"/>
  <c r="H344" i="7"/>
  <c r="J345" i="7"/>
  <c r="H295" i="7"/>
  <c r="J295" i="7" s="1"/>
  <c r="J296" i="7"/>
  <c r="H274" i="7"/>
  <c r="J274" i="7" s="1"/>
  <c r="J275" i="7"/>
  <c r="H183" i="7"/>
  <c r="J183" i="7" s="1"/>
  <c r="J184" i="7"/>
  <c r="H164" i="7"/>
  <c r="J165" i="7"/>
  <c r="J89" i="7"/>
  <c r="J67" i="7"/>
  <c r="K30" i="7"/>
  <c r="K12" i="7"/>
  <c r="J277" i="7"/>
  <c r="J240" i="7"/>
  <c r="J186" i="7"/>
  <c r="I336" i="7"/>
  <c r="K336" i="7" s="1"/>
  <c r="J92" i="7"/>
  <c r="J347" i="7"/>
  <c r="J237" i="7"/>
  <c r="J124" i="7"/>
  <c r="J349" i="7"/>
  <c r="J279" i="7"/>
  <c r="J213" i="7"/>
  <c r="J155" i="7"/>
  <c r="J153" i="7" s="1"/>
  <c r="J152" i="7" s="1"/>
  <c r="J146" i="7"/>
  <c r="J122" i="7"/>
  <c r="J398" i="7"/>
  <c r="J378" i="7"/>
  <c r="J325" i="7"/>
  <c r="J315" i="7"/>
  <c r="J282" i="7"/>
  <c r="J243" i="7"/>
  <c r="J188" i="7"/>
  <c r="J158" i="7"/>
  <c r="J75" i="7"/>
  <c r="J59" i="7"/>
  <c r="K68" i="7"/>
  <c r="H138" i="7"/>
  <c r="J138" i="7" s="1"/>
  <c r="G118" i="7"/>
  <c r="H131" i="7"/>
  <c r="J131" i="7" s="1"/>
  <c r="G273" i="7"/>
  <c r="G238" i="7"/>
  <c r="G234" i="7" s="1"/>
  <c r="I118" i="7"/>
  <c r="G182" i="7"/>
  <c r="G162" i="7"/>
  <c r="G125" i="7"/>
  <c r="H126" i="7"/>
  <c r="J126" i="7" s="1"/>
  <c r="H147" i="7"/>
  <c r="I189" i="7"/>
  <c r="K189" i="7" s="1"/>
  <c r="I238" i="7"/>
  <c r="K238" i="7" s="1"/>
  <c r="H221" i="7"/>
  <c r="H220" i="7" s="1"/>
  <c r="G280" i="7"/>
  <c r="H190" i="7"/>
  <c r="J190" i="7" s="1"/>
  <c r="H195" i="7"/>
  <c r="J195" i="7" s="1"/>
  <c r="I273" i="7"/>
  <c r="H214" i="7"/>
  <c r="J214" i="7" s="1"/>
  <c r="H202" i="7"/>
  <c r="J202" i="7" s="1"/>
  <c r="G189" i="7"/>
  <c r="I280" i="7"/>
  <c r="K280" i="7" s="1"/>
  <c r="J286" i="7"/>
  <c r="G316" i="7"/>
  <c r="K316" i="7"/>
  <c r="H327" i="7"/>
  <c r="J327" i="7" s="1"/>
  <c r="H362" i="7"/>
  <c r="J362" i="7" s="1"/>
  <c r="H351" i="7"/>
  <c r="J351" i="7" s="1"/>
  <c r="H356" i="7"/>
  <c r="J356" i="7" s="1"/>
  <c r="G343" i="7"/>
  <c r="G350" i="7"/>
  <c r="G383" i="7"/>
  <c r="G379" i="7" s="1"/>
  <c r="I412" i="7"/>
  <c r="K412" i="7" s="1"/>
  <c r="I410" i="7"/>
  <c r="K410" i="7" s="1"/>
  <c r="G410" i="7"/>
  <c r="H411" i="7"/>
  <c r="E317" i="5" s="1"/>
  <c r="G412" i="7"/>
  <c r="E319" i="5"/>
  <c r="I414" i="7"/>
  <c r="K414" i="7" s="1"/>
  <c r="G414" i="7"/>
  <c r="H415" i="7"/>
  <c r="E321" i="5" s="1"/>
  <c r="I417" i="7"/>
  <c r="G417" i="7"/>
  <c r="H419" i="7"/>
  <c r="K421" i="7"/>
  <c r="H422" i="7"/>
  <c r="K424" i="7"/>
  <c r="K427" i="7"/>
  <c r="H427" i="7"/>
  <c r="E254" i="5" l="1"/>
  <c r="J297" i="7"/>
  <c r="H280" i="7"/>
  <c r="I181" i="7"/>
  <c r="K181" i="7" s="1"/>
  <c r="G181" i="7"/>
  <c r="G180" i="7" s="1"/>
  <c r="G117" i="7"/>
  <c r="G116" i="7" s="1"/>
  <c r="J376" i="7"/>
  <c r="K182" i="7"/>
  <c r="J157" i="7"/>
  <c r="H80" i="7"/>
  <c r="J80" i="7" s="1"/>
  <c r="J337" i="7"/>
  <c r="J58" i="7"/>
  <c r="J236" i="7"/>
  <c r="H309" i="7"/>
  <c r="J309" i="7" s="1"/>
  <c r="H118" i="7"/>
  <c r="J118" i="7" s="1"/>
  <c r="H238" i="7"/>
  <c r="H234" i="7" s="1"/>
  <c r="J226" i="7"/>
  <c r="H343" i="7"/>
  <c r="J343" i="7" s="1"/>
  <c r="K118" i="7"/>
  <c r="J244" i="7"/>
  <c r="H68" i="7"/>
  <c r="H64" i="7" s="1"/>
  <c r="I342" i="7"/>
  <c r="H424" i="7"/>
  <c r="J424" i="7" s="1"/>
  <c r="E331" i="5"/>
  <c r="E330" i="5" s="1"/>
  <c r="J419" i="7"/>
  <c r="E325" i="5"/>
  <c r="H421" i="7"/>
  <c r="J421" i="7" s="1"/>
  <c r="E328" i="5"/>
  <c r="E327" i="5" s="1"/>
  <c r="J420" i="7"/>
  <c r="E326" i="5"/>
  <c r="J418" i="7"/>
  <c r="E324" i="5"/>
  <c r="K417" i="7"/>
  <c r="I416" i="7"/>
  <c r="K416" i="7" s="1"/>
  <c r="E58" i="5"/>
  <c r="J220" i="7"/>
  <c r="I162" i="7"/>
  <c r="K162" i="7" s="1"/>
  <c r="G272" i="7"/>
  <c r="G271" i="7" s="1"/>
  <c r="J235" i="7"/>
  <c r="J225" i="7"/>
  <c r="I87" i="7"/>
  <c r="J87" i="7" s="1"/>
  <c r="K88" i="7"/>
  <c r="J88" i="7"/>
  <c r="K273" i="7"/>
  <c r="I272" i="7"/>
  <c r="K19" i="7"/>
  <c r="J16" i="7"/>
  <c r="H15" i="7"/>
  <c r="J15" i="7" s="1"/>
  <c r="J156" i="7"/>
  <c r="J147" i="7"/>
  <c r="I125" i="7"/>
  <c r="K125" i="7" s="1"/>
  <c r="J20" i="7"/>
  <c r="H19" i="7"/>
  <c r="J18" i="7"/>
  <c r="H17" i="7"/>
  <c r="J17" i="7" s="1"/>
  <c r="H30" i="7"/>
  <c r="H29" i="7" s="1"/>
  <c r="I301" i="7"/>
  <c r="K302" i="7"/>
  <c r="K80" i="7"/>
  <c r="K152" i="7"/>
  <c r="K90" i="7"/>
  <c r="K91" i="7"/>
  <c r="K395" i="7"/>
  <c r="H273" i="7"/>
  <c r="J69" i="7"/>
  <c r="J221" i="7"/>
  <c r="H380" i="7"/>
  <c r="J380" i="7" s="1"/>
  <c r="J381" i="7"/>
  <c r="I234" i="7"/>
  <c r="J65" i="7"/>
  <c r="J66" i="7"/>
  <c r="J425" i="7"/>
  <c r="H383" i="7"/>
  <c r="J384" i="7"/>
  <c r="I308" i="7"/>
  <c r="H182" i="7"/>
  <c r="J167" i="7"/>
  <c r="J90" i="7"/>
  <c r="J91" i="7"/>
  <c r="H163" i="7"/>
  <c r="J163" i="7" s="1"/>
  <c r="J164" i="7"/>
  <c r="J344" i="7"/>
  <c r="H414" i="7"/>
  <c r="J414" i="7" s="1"/>
  <c r="J415" i="7"/>
  <c r="K11" i="7"/>
  <c r="J83" i="7"/>
  <c r="J422" i="7"/>
  <c r="H410" i="7"/>
  <c r="J411" i="7"/>
  <c r="J31" i="7"/>
  <c r="K64" i="7"/>
  <c r="I335" i="7"/>
  <c r="J336" i="7"/>
  <c r="K29" i="7"/>
  <c r="J427" i="7"/>
  <c r="J428" i="7"/>
  <c r="H412" i="7"/>
  <c r="J412" i="7" s="1"/>
  <c r="J413" i="7"/>
  <c r="I379" i="7"/>
  <c r="K379" i="7" s="1"/>
  <c r="H125" i="7"/>
  <c r="H189" i="7"/>
  <c r="G308" i="7"/>
  <c r="G307" i="7" s="1"/>
  <c r="H316" i="7"/>
  <c r="H350" i="7"/>
  <c r="G342" i="7"/>
  <c r="G341" i="7" s="1"/>
  <c r="G409" i="7"/>
  <c r="G416" i="7"/>
  <c r="H417" i="7"/>
  <c r="I409" i="7"/>
  <c r="H12" i="6"/>
  <c r="I12" i="6"/>
  <c r="J12" i="6"/>
  <c r="G12" i="6"/>
  <c r="H9" i="6"/>
  <c r="I9" i="6"/>
  <c r="J9" i="6"/>
  <c r="G9" i="6"/>
  <c r="D7" i="10"/>
  <c r="D6" i="10" s="1"/>
  <c r="E7" i="10"/>
  <c r="E6" i="10" s="1"/>
  <c r="F7" i="10"/>
  <c r="F6" i="10" s="1"/>
  <c r="C7" i="10"/>
  <c r="C6" i="10" s="1"/>
  <c r="D11" i="10"/>
  <c r="D10" i="10" s="1"/>
  <c r="E11" i="10"/>
  <c r="E10" i="10" s="1"/>
  <c r="F11" i="10"/>
  <c r="F10" i="10" s="1"/>
  <c r="C11" i="10"/>
  <c r="C10" i="10" s="1"/>
  <c r="H79" i="7" l="1"/>
  <c r="H78" i="7" s="1"/>
  <c r="H181" i="7"/>
  <c r="H180" i="7" s="1"/>
  <c r="J182" i="7"/>
  <c r="H342" i="7"/>
  <c r="J342" i="7" s="1"/>
  <c r="J238" i="7"/>
  <c r="H117" i="7"/>
  <c r="J68" i="7"/>
  <c r="H308" i="7"/>
  <c r="H307" i="7" s="1"/>
  <c r="I117" i="7"/>
  <c r="K117" i="7" s="1"/>
  <c r="I341" i="7"/>
  <c r="H28" i="7"/>
  <c r="K308" i="7"/>
  <c r="I307" i="7"/>
  <c r="K342" i="7"/>
  <c r="K409" i="7"/>
  <c r="I408" i="7"/>
  <c r="I407" i="7" s="1"/>
  <c r="H12" i="7"/>
  <c r="H11" i="7" s="1"/>
  <c r="H10" i="7" s="1"/>
  <c r="J273" i="7"/>
  <c r="H272" i="7"/>
  <c r="H271" i="7" s="1"/>
  <c r="I86" i="7"/>
  <c r="K87" i="7"/>
  <c r="I271" i="7"/>
  <c r="K272" i="7"/>
  <c r="J335" i="7"/>
  <c r="K335" i="7"/>
  <c r="J234" i="7"/>
  <c r="K234" i="7"/>
  <c r="K394" i="7"/>
  <c r="J394" i="7"/>
  <c r="K301" i="7"/>
  <c r="J301" i="7"/>
  <c r="I180" i="7"/>
  <c r="K180" i="7" s="1"/>
  <c r="H409" i="7"/>
  <c r="J409" i="7" s="1"/>
  <c r="J19" i="7"/>
  <c r="H416" i="7"/>
  <c r="J416" i="7" s="1"/>
  <c r="J410" i="7"/>
  <c r="J30" i="7"/>
  <c r="H379" i="7"/>
  <c r="J350" i="7"/>
  <c r="J189" i="7"/>
  <c r="J383" i="7"/>
  <c r="J316" i="7"/>
  <c r="J125" i="7"/>
  <c r="J417" i="7"/>
  <c r="J280" i="7"/>
  <c r="K28" i="7"/>
  <c r="J29" i="7"/>
  <c r="H162" i="7"/>
  <c r="J162" i="7" s="1"/>
  <c r="J166" i="7"/>
  <c r="G408" i="7"/>
  <c r="G407" i="7" s="1"/>
  <c r="G8" i="8"/>
  <c r="F7" i="8"/>
  <c r="G7" i="8" s="1"/>
  <c r="C7" i="8"/>
  <c r="C6" i="8" s="1"/>
  <c r="D88" i="5"/>
  <c r="E88" i="5"/>
  <c r="F88" i="5"/>
  <c r="C88" i="5"/>
  <c r="D77" i="5"/>
  <c r="D76" i="5" s="1"/>
  <c r="E77" i="5"/>
  <c r="F77" i="5"/>
  <c r="C77" i="5"/>
  <c r="E70" i="5"/>
  <c r="F70" i="5"/>
  <c r="C70" i="5"/>
  <c r="H216" i="5"/>
  <c r="G216" i="5"/>
  <c r="D215" i="5"/>
  <c r="D214" i="5" s="1"/>
  <c r="E215" i="5"/>
  <c r="F215" i="5"/>
  <c r="C215" i="5"/>
  <c r="C214" i="5" s="1"/>
  <c r="H341" i="7" l="1"/>
  <c r="J341" i="7" s="1"/>
  <c r="J308" i="7"/>
  <c r="J272" i="7"/>
  <c r="I116" i="7"/>
  <c r="K116" i="7" s="1"/>
  <c r="J180" i="7"/>
  <c r="J12" i="7"/>
  <c r="K408" i="7"/>
  <c r="J117" i="7"/>
  <c r="I79" i="7"/>
  <c r="I78" i="7" s="1"/>
  <c r="K86" i="7"/>
  <c r="J86" i="7"/>
  <c r="J11" i="7"/>
  <c r="K271" i="7"/>
  <c r="J271" i="7"/>
  <c r="K393" i="7"/>
  <c r="J393" i="7"/>
  <c r="F6" i="8"/>
  <c r="J10" i="7"/>
  <c r="K10" i="7"/>
  <c r="K341" i="7"/>
  <c r="J307" i="7"/>
  <c r="K307" i="7"/>
  <c r="H408" i="7"/>
  <c r="H407" i="7" s="1"/>
  <c r="J181" i="7"/>
  <c r="J379" i="7"/>
  <c r="J64" i="7"/>
  <c r="K407" i="7"/>
  <c r="H116" i="7"/>
  <c r="J28" i="7"/>
  <c r="G215" i="5"/>
  <c r="E214" i="5"/>
  <c r="H215" i="5"/>
  <c r="F214" i="5"/>
  <c r="H41" i="5"/>
  <c r="H43" i="5"/>
  <c r="H45" i="5"/>
  <c r="H46" i="5"/>
  <c r="H49" i="5"/>
  <c r="H50" i="5"/>
  <c r="H51" i="5"/>
  <c r="H53" i="5"/>
  <c r="H54" i="5"/>
  <c r="H55" i="5"/>
  <c r="H56" i="5"/>
  <c r="H57" i="5"/>
  <c r="H59" i="5"/>
  <c r="H60" i="5"/>
  <c r="H61" i="5"/>
  <c r="H62" i="5"/>
  <c r="H63" i="5"/>
  <c r="H64" i="5"/>
  <c r="H65" i="5"/>
  <c r="H66" i="5"/>
  <c r="H67" i="5"/>
  <c r="H69" i="5"/>
  <c r="H71" i="5"/>
  <c r="H72" i="5"/>
  <c r="H73" i="5"/>
  <c r="H74" i="5"/>
  <c r="H75" i="5"/>
  <c r="H78" i="5"/>
  <c r="H79" i="5"/>
  <c r="H86" i="5"/>
  <c r="H89" i="5"/>
  <c r="H90" i="5"/>
  <c r="H92" i="5"/>
  <c r="H94" i="5"/>
  <c r="H100" i="5"/>
  <c r="H102" i="5"/>
  <c r="H104" i="5"/>
  <c r="H107" i="5"/>
  <c r="H108" i="5"/>
  <c r="H109" i="5"/>
  <c r="H110" i="5"/>
  <c r="H112" i="5"/>
  <c r="H113" i="5"/>
  <c r="H114" i="5"/>
  <c r="H115" i="5"/>
  <c r="H116" i="5"/>
  <c r="H117" i="5"/>
  <c r="H119" i="5"/>
  <c r="H120" i="5"/>
  <c r="H121" i="5"/>
  <c r="H122" i="5"/>
  <c r="H123" i="5"/>
  <c r="H124" i="5"/>
  <c r="H126" i="5"/>
  <c r="H128" i="5"/>
  <c r="H129" i="5"/>
  <c r="H130" i="5"/>
  <c r="H131" i="5"/>
  <c r="H134" i="5"/>
  <c r="H135" i="5"/>
  <c r="H138" i="5"/>
  <c r="H145" i="5"/>
  <c r="H148" i="5"/>
  <c r="H149" i="5"/>
  <c r="H163" i="5"/>
  <c r="H165" i="5"/>
  <c r="H167" i="5"/>
  <c r="H170" i="5"/>
  <c r="H171" i="5"/>
  <c r="H172" i="5"/>
  <c r="H173" i="5"/>
  <c r="H175" i="5"/>
  <c r="H176" i="5"/>
  <c r="H177" i="5"/>
  <c r="H178" i="5"/>
  <c r="H179" i="5"/>
  <c r="H180" i="5"/>
  <c r="H182" i="5"/>
  <c r="H183" i="5"/>
  <c r="H184" i="5"/>
  <c r="H185" i="5"/>
  <c r="H186" i="5"/>
  <c r="H187" i="5"/>
  <c r="H188" i="5"/>
  <c r="H189" i="5"/>
  <c r="H190" i="5"/>
  <c r="H192" i="5"/>
  <c r="H194" i="5"/>
  <c r="H195" i="5"/>
  <c r="H196" i="5"/>
  <c r="H197" i="5"/>
  <c r="H198" i="5"/>
  <c r="H201" i="5"/>
  <c r="H202" i="5"/>
  <c r="H203" i="5"/>
  <c r="H206" i="5"/>
  <c r="H219" i="5"/>
  <c r="H223" i="5"/>
  <c r="H225" i="5"/>
  <c r="H232" i="5"/>
  <c r="H234" i="5"/>
  <c r="H236" i="5"/>
  <c r="H239" i="5"/>
  <c r="H244" i="5"/>
  <c r="H245" i="5"/>
  <c r="H248" i="5"/>
  <c r="H251" i="5"/>
  <c r="H253" i="5"/>
  <c r="H255" i="5"/>
  <c r="H257" i="5"/>
  <c r="H261" i="5"/>
  <c r="H266" i="5"/>
  <c r="H268" i="5"/>
  <c r="H270" i="5"/>
  <c r="H273" i="5"/>
  <c r="H274" i="5"/>
  <c r="H275" i="5"/>
  <c r="H276" i="5"/>
  <c r="H278" i="5"/>
  <c r="H279" i="5"/>
  <c r="H280" i="5"/>
  <c r="H281" i="5"/>
  <c r="H282" i="5"/>
  <c r="H284" i="5"/>
  <c r="H285" i="5"/>
  <c r="H286" i="5"/>
  <c r="H287" i="5"/>
  <c r="H288" i="5"/>
  <c r="H289" i="5"/>
  <c r="H290" i="5"/>
  <c r="H292" i="5"/>
  <c r="H294" i="5"/>
  <c r="H295" i="5"/>
  <c r="H296" i="5"/>
  <c r="H299" i="5"/>
  <c r="H303" i="5"/>
  <c r="H306" i="5"/>
  <c r="H308" i="5"/>
  <c r="H309" i="5"/>
  <c r="H311" i="5"/>
  <c r="H317" i="5"/>
  <c r="H319" i="5"/>
  <c r="H321" i="5"/>
  <c r="H324" i="5"/>
  <c r="H325" i="5"/>
  <c r="H326" i="5"/>
  <c r="H328" i="5"/>
  <c r="H331" i="5"/>
  <c r="H335" i="5"/>
  <c r="H336" i="5"/>
  <c r="G41" i="5"/>
  <c r="G43" i="5"/>
  <c r="G45" i="5"/>
  <c r="G46" i="5"/>
  <c r="G49" i="5"/>
  <c r="G50" i="5"/>
  <c r="G51" i="5"/>
  <c r="G53" i="5"/>
  <c r="G54" i="5"/>
  <c r="G55" i="5"/>
  <c r="G56" i="5"/>
  <c r="G57" i="5"/>
  <c r="G59" i="5"/>
  <c r="G60" i="5"/>
  <c r="G61" i="5"/>
  <c r="G62" i="5"/>
  <c r="G63" i="5"/>
  <c r="G64" i="5"/>
  <c r="G65" i="5"/>
  <c r="G66" i="5"/>
  <c r="G67" i="5"/>
  <c r="G69" i="5"/>
  <c r="G70" i="5"/>
  <c r="G71" i="5"/>
  <c r="G72" i="5"/>
  <c r="G73" i="5"/>
  <c r="G74" i="5"/>
  <c r="G75" i="5"/>
  <c r="G78" i="5"/>
  <c r="G79" i="5"/>
  <c r="G86" i="5"/>
  <c r="G89" i="5"/>
  <c r="G90" i="5"/>
  <c r="G92" i="5"/>
  <c r="G94" i="5"/>
  <c r="G100" i="5"/>
  <c r="G102" i="5"/>
  <c r="G104" i="5"/>
  <c r="G107" i="5"/>
  <c r="G108" i="5"/>
  <c r="G109" i="5"/>
  <c r="G110" i="5"/>
  <c r="G112" i="5"/>
  <c r="G113" i="5"/>
  <c r="G114" i="5"/>
  <c r="G115" i="5"/>
  <c r="G116" i="5"/>
  <c r="G117" i="5"/>
  <c r="G119" i="5"/>
  <c r="G120" i="5"/>
  <c r="G121" i="5"/>
  <c r="G122" i="5"/>
  <c r="G123" i="5"/>
  <c r="G124" i="5"/>
  <c r="G126" i="5"/>
  <c r="G128" i="5"/>
  <c r="G129" i="5"/>
  <c r="G130" i="5"/>
  <c r="G131" i="5"/>
  <c r="G134" i="5"/>
  <c r="G135" i="5"/>
  <c r="G138" i="5"/>
  <c r="G145" i="5"/>
  <c r="G148" i="5"/>
  <c r="G149" i="5"/>
  <c r="G163" i="5"/>
  <c r="G165" i="5"/>
  <c r="G167" i="5"/>
  <c r="G170" i="5"/>
  <c r="G171" i="5"/>
  <c r="G172" i="5"/>
  <c r="G173" i="5"/>
  <c r="G175" i="5"/>
  <c r="G176" i="5"/>
  <c r="G177" i="5"/>
  <c r="G178" i="5"/>
  <c r="G179" i="5"/>
  <c r="G180" i="5"/>
  <c r="G182" i="5"/>
  <c r="G183" i="5"/>
  <c r="G184" i="5"/>
  <c r="G185" i="5"/>
  <c r="G186" i="5"/>
  <c r="G187" i="5"/>
  <c r="G188" i="5"/>
  <c r="G189" i="5"/>
  <c r="G190" i="5"/>
  <c r="G192" i="5"/>
  <c r="G194" i="5"/>
  <c r="G195" i="5"/>
  <c r="G196" i="5"/>
  <c r="G197" i="5"/>
  <c r="G198" i="5"/>
  <c r="G201" i="5"/>
  <c r="G202" i="5"/>
  <c r="G203" i="5"/>
  <c r="G206" i="5"/>
  <c r="G219" i="5"/>
  <c r="G223" i="5"/>
  <c r="G225" i="5"/>
  <c r="G232" i="5"/>
  <c r="G234" i="5"/>
  <c r="G236" i="5"/>
  <c r="G239" i="5"/>
  <c r="G244" i="5"/>
  <c r="G245" i="5"/>
  <c r="G248" i="5"/>
  <c r="G251" i="5"/>
  <c r="G253" i="5"/>
  <c r="G255" i="5"/>
  <c r="G257" i="5"/>
  <c r="G261" i="5"/>
  <c r="G266" i="5"/>
  <c r="G268" i="5"/>
  <c r="G270" i="5"/>
  <c r="G273" i="5"/>
  <c r="G274" i="5"/>
  <c r="G275" i="5"/>
  <c r="G276" i="5"/>
  <c r="G278" i="5"/>
  <c r="G279" i="5"/>
  <c r="G280" i="5"/>
  <c r="G281" i="5"/>
  <c r="G282" i="5"/>
  <c r="G284" i="5"/>
  <c r="G285" i="5"/>
  <c r="G286" i="5"/>
  <c r="G287" i="5"/>
  <c r="G288" i="5"/>
  <c r="G289" i="5"/>
  <c r="G290" i="5"/>
  <c r="G292" i="5"/>
  <c r="G294" i="5"/>
  <c r="G295" i="5"/>
  <c r="G296" i="5"/>
  <c r="G299" i="5"/>
  <c r="G303" i="5"/>
  <c r="G306" i="5"/>
  <c r="G308" i="5"/>
  <c r="G309" i="5"/>
  <c r="G311" i="5"/>
  <c r="G317" i="5"/>
  <c r="G319" i="5"/>
  <c r="G321" i="5"/>
  <c r="G324" i="5"/>
  <c r="G325" i="5"/>
  <c r="G326" i="5"/>
  <c r="G328" i="5"/>
  <c r="G331" i="5"/>
  <c r="G335" i="5"/>
  <c r="G336" i="5"/>
  <c r="D323" i="5"/>
  <c r="E323" i="5"/>
  <c r="F323" i="5"/>
  <c r="C323" i="5"/>
  <c r="D316" i="5"/>
  <c r="E316" i="5"/>
  <c r="F316" i="5"/>
  <c r="C316" i="5"/>
  <c r="F334" i="5"/>
  <c r="E334" i="5"/>
  <c r="D334" i="5"/>
  <c r="C334" i="5"/>
  <c r="F320" i="5"/>
  <c r="E320" i="5"/>
  <c r="D320" i="5"/>
  <c r="C320" i="5"/>
  <c r="F318" i="5"/>
  <c r="E318" i="5"/>
  <c r="D318" i="5"/>
  <c r="C318" i="5"/>
  <c r="D103" i="5"/>
  <c r="E103" i="5"/>
  <c r="C103" i="5"/>
  <c r="F118" i="5"/>
  <c r="D118" i="5"/>
  <c r="E118" i="5"/>
  <c r="C118" i="5"/>
  <c r="D127" i="5"/>
  <c r="E127" i="5"/>
  <c r="F127" i="5"/>
  <c r="C127" i="5"/>
  <c r="D133" i="5"/>
  <c r="D132" i="5" s="1"/>
  <c r="E133" i="5"/>
  <c r="E132" i="5" s="1"/>
  <c r="F133" i="5"/>
  <c r="F132" i="5" s="1"/>
  <c r="C133" i="5"/>
  <c r="C132" i="5" s="1"/>
  <c r="D166" i="5"/>
  <c r="E166" i="5"/>
  <c r="F166" i="5"/>
  <c r="C166" i="5"/>
  <c r="F193" i="5"/>
  <c r="D193" i="5"/>
  <c r="E193" i="5"/>
  <c r="C193" i="5"/>
  <c r="D293" i="5"/>
  <c r="E293" i="5"/>
  <c r="F293" i="5"/>
  <c r="C293" i="5"/>
  <c r="D283" i="5"/>
  <c r="E283" i="5"/>
  <c r="F283" i="5"/>
  <c r="C283" i="5"/>
  <c r="D277" i="5"/>
  <c r="E277" i="5"/>
  <c r="F277" i="5"/>
  <c r="C277" i="5"/>
  <c r="D269" i="5"/>
  <c r="E269" i="5"/>
  <c r="F269" i="5"/>
  <c r="C269" i="5"/>
  <c r="D260" i="5"/>
  <c r="D259" i="5" s="1"/>
  <c r="E260" i="5"/>
  <c r="E259" i="5" s="1"/>
  <c r="F260" i="5"/>
  <c r="F259" i="5" s="1"/>
  <c r="F258" i="5" s="1"/>
  <c r="C260" i="5"/>
  <c r="C259" i="5" s="1"/>
  <c r="C258" i="5" s="1"/>
  <c r="D254" i="5"/>
  <c r="C254" i="5"/>
  <c r="D243" i="5"/>
  <c r="E243" i="5"/>
  <c r="C243" i="5"/>
  <c r="D235" i="5"/>
  <c r="E235" i="5"/>
  <c r="F235" i="5"/>
  <c r="C235" i="5"/>
  <c r="F310" i="5"/>
  <c r="E310" i="5"/>
  <c r="D310" i="5"/>
  <c r="C310" i="5"/>
  <c r="C304" i="5" s="1"/>
  <c r="F305" i="5"/>
  <c r="E305" i="5"/>
  <c r="D305" i="5"/>
  <c r="F302" i="5"/>
  <c r="F301" i="5" s="1"/>
  <c r="E302" i="5"/>
  <c r="E301" i="5" s="1"/>
  <c r="D302" i="5"/>
  <c r="D301" i="5" s="1"/>
  <c r="C302" i="5"/>
  <c r="C301" i="5" s="1"/>
  <c r="F298" i="5"/>
  <c r="F297" i="5" s="1"/>
  <c r="E298" i="5"/>
  <c r="E297" i="5" s="1"/>
  <c r="D298" i="5"/>
  <c r="D297" i="5" s="1"/>
  <c r="C298" i="5"/>
  <c r="C297" i="5" s="1"/>
  <c r="F291" i="5"/>
  <c r="E291" i="5"/>
  <c r="D291" i="5"/>
  <c r="C291" i="5"/>
  <c r="F272" i="5"/>
  <c r="E272" i="5"/>
  <c r="D272" i="5"/>
  <c r="C272" i="5"/>
  <c r="F267" i="5"/>
  <c r="E267" i="5"/>
  <c r="D267" i="5"/>
  <c r="C267" i="5"/>
  <c r="F265" i="5"/>
  <c r="E265" i="5"/>
  <c r="D265" i="5"/>
  <c r="C265" i="5"/>
  <c r="F252" i="5"/>
  <c r="E252" i="5"/>
  <c r="D252" i="5"/>
  <c r="C252" i="5"/>
  <c r="F233" i="5"/>
  <c r="E233" i="5"/>
  <c r="D233" i="5"/>
  <c r="C233" i="5"/>
  <c r="F231" i="5"/>
  <c r="E231" i="5"/>
  <c r="D231" i="5"/>
  <c r="C231" i="5"/>
  <c r="F224" i="5"/>
  <c r="E224" i="5"/>
  <c r="D224" i="5"/>
  <c r="C224" i="5"/>
  <c r="F222" i="5"/>
  <c r="E222" i="5"/>
  <c r="D222" i="5"/>
  <c r="C222" i="5"/>
  <c r="F205" i="5"/>
  <c r="F204" i="5" s="1"/>
  <c r="E205" i="5"/>
  <c r="E204" i="5" s="1"/>
  <c r="D205" i="5"/>
  <c r="D204" i="5" s="1"/>
  <c r="C205" i="5"/>
  <c r="C204" i="5" s="1"/>
  <c r="F200" i="5"/>
  <c r="F199" i="5" s="1"/>
  <c r="E200" i="5"/>
  <c r="E199" i="5" s="1"/>
  <c r="D200" i="5"/>
  <c r="D199" i="5" s="1"/>
  <c r="C200" i="5"/>
  <c r="C199" i="5" s="1"/>
  <c r="F191" i="5"/>
  <c r="E191" i="5"/>
  <c r="D191" i="5"/>
  <c r="C191" i="5"/>
  <c r="F181" i="5"/>
  <c r="E181" i="5"/>
  <c r="D181" i="5"/>
  <c r="C181" i="5"/>
  <c r="F174" i="5"/>
  <c r="E174" i="5"/>
  <c r="D174" i="5"/>
  <c r="C174" i="5"/>
  <c r="F169" i="5"/>
  <c r="E169" i="5"/>
  <c r="D169" i="5"/>
  <c r="C169" i="5"/>
  <c r="F164" i="5"/>
  <c r="E164" i="5"/>
  <c r="D164" i="5"/>
  <c r="C164" i="5"/>
  <c r="F162" i="5"/>
  <c r="D162" i="5"/>
  <c r="C162" i="5"/>
  <c r="D111" i="5"/>
  <c r="E111" i="5"/>
  <c r="F111" i="5"/>
  <c r="C111" i="5"/>
  <c r="D106" i="5"/>
  <c r="E106" i="5"/>
  <c r="F106" i="5"/>
  <c r="C106" i="5"/>
  <c r="E146" i="5"/>
  <c r="D146" i="5"/>
  <c r="C146" i="5"/>
  <c r="F144" i="5"/>
  <c r="F143" i="5" s="1"/>
  <c r="F142" i="5" s="1"/>
  <c r="E144" i="5"/>
  <c r="E143" i="5" s="1"/>
  <c r="D144" i="5"/>
  <c r="D143" i="5" s="1"/>
  <c r="C144" i="5"/>
  <c r="C143" i="5" s="1"/>
  <c r="F137" i="5"/>
  <c r="F136" i="5" s="1"/>
  <c r="E137" i="5"/>
  <c r="E136" i="5" s="1"/>
  <c r="D137" i="5"/>
  <c r="D136" i="5" s="1"/>
  <c r="C137" i="5"/>
  <c r="C136" i="5" s="1"/>
  <c r="F125" i="5"/>
  <c r="E125" i="5"/>
  <c r="D125" i="5"/>
  <c r="C125" i="5"/>
  <c r="F101" i="5"/>
  <c r="E101" i="5"/>
  <c r="D101" i="5"/>
  <c r="C101" i="5"/>
  <c r="F99" i="5"/>
  <c r="E99" i="5"/>
  <c r="D99" i="5"/>
  <c r="C99" i="5"/>
  <c r="D93" i="5"/>
  <c r="E93" i="5"/>
  <c r="F93" i="5"/>
  <c r="D91" i="5"/>
  <c r="E91" i="5"/>
  <c r="F91" i="5"/>
  <c r="D85" i="5"/>
  <c r="D84" i="5" s="1"/>
  <c r="E85" i="5"/>
  <c r="E84" i="5" s="1"/>
  <c r="F85" i="5"/>
  <c r="F84" i="5" s="1"/>
  <c r="E76" i="5"/>
  <c r="F76" i="5"/>
  <c r="H70" i="5"/>
  <c r="D68" i="5"/>
  <c r="D47" i="5" s="1"/>
  <c r="E68" i="5"/>
  <c r="F68" i="5"/>
  <c r="E52" i="5"/>
  <c r="F52" i="5"/>
  <c r="D44" i="5"/>
  <c r="E44" i="5"/>
  <c r="F44" i="5"/>
  <c r="D42" i="5"/>
  <c r="E42" i="5"/>
  <c r="F42" i="5"/>
  <c r="D40" i="5"/>
  <c r="E40" i="5"/>
  <c r="F40" i="5"/>
  <c r="C91" i="5"/>
  <c r="C93" i="5"/>
  <c r="C85" i="5"/>
  <c r="C84" i="5" s="1"/>
  <c r="C76" i="5"/>
  <c r="C58" i="5"/>
  <c r="C68" i="5"/>
  <c r="C52" i="5"/>
  <c r="C48" i="5"/>
  <c r="C44" i="5"/>
  <c r="C42" i="5"/>
  <c r="C40" i="5"/>
  <c r="H9" i="5"/>
  <c r="H10" i="5"/>
  <c r="H13" i="5"/>
  <c r="H14" i="5"/>
  <c r="H15" i="5"/>
  <c r="H16" i="5"/>
  <c r="H19" i="5"/>
  <c r="H20" i="5"/>
  <c r="H21" i="5"/>
  <c r="H24" i="5"/>
  <c r="H26" i="5"/>
  <c r="H27" i="5"/>
  <c r="H28" i="5"/>
  <c r="H31" i="5"/>
  <c r="H34" i="5"/>
  <c r="G9" i="5"/>
  <c r="G10" i="5"/>
  <c r="G13" i="5"/>
  <c r="G14" i="5"/>
  <c r="G15" i="5"/>
  <c r="G16" i="5"/>
  <c r="G19" i="5"/>
  <c r="G20" i="5"/>
  <c r="G21" i="5"/>
  <c r="G24" i="5"/>
  <c r="G26" i="5"/>
  <c r="G27" i="5"/>
  <c r="G28" i="5"/>
  <c r="G31" i="5"/>
  <c r="G34" i="5"/>
  <c r="L14" i="3"/>
  <c r="L15" i="3"/>
  <c r="L16" i="3"/>
  <c r="L18" i="3"/>
  <c r="L19" i="3"/>
  <c r="L26" i="3"/>
  <c r="L29" i="3"/>
  <c r="L30" i="3"/>
  <c r="L32" i="3"/>
  <c r="L35" i="3"/>
  <c r="L39" i="3"/>
  <c r="L40" i="3"/>
  <c r="K14" i="3"/>
  <c r="K16" i="3"/>
  <c r="K18" i="3"/>
  <c r="K19" i="3"/>
  <c r="K26" i="3"/>
  <c r="K29" i="3"/>
  <c r="K30" i="3"/>
  <c r="K32" i="3"/>
  <c r="K35" i="3"/>
  <c r="K39" i="3"/>
  <c r="K40" i="3"/>
  <c r="H11" i="1"/>
  <c r="I11" i="1"/>
  <c r="G38" i="3"/>
  <c r="G37" i="3" s="1"/>
  <c r="G36" i="3" s="1"/>
  <c r="G11" i="1" s="1"/>
  <c r="G34" i="3"/>
  <c r="G33" i="3" s="1"/>
  <c r="G31" i="3"/>
  <c r="G27" i="3" s="1"/>
  <c r="G24" i="3"/>
  <c r="G17" i="3"/>
  <c r="G15" i="3"/>
  <c r="K15" i="3" s="1"/>
  <c r="G13" i="3"/>
  <c r="G23" i="3"/>
  <c r="G22" i="3"/>
  <c r="D7" i="5"/>
  <c r="E7" i="5"/>
  <c r="F7" i="5"/>
  <c r="C7" i="5"/>
  <c r="D33" i="5"/>
  <c r="D32" i="5" s="1"/>
  <c r="E33" i="5"/>
  <c r="E32" i="5" s="1"/>
  <c r="F33" i="5"/>
  <c r="F32" i="5" s="1"/>
  <c r="C33" i="5"/>
  <c r="C32" i="5" s="1"/>
  <c r="D30" i="5"/>
  <c r="D29" i="5" s="1"/>
  <c r="E30" i="5"/>
  <c r="E29" i="5" s="1"/>
  <c r="F30" i="5"/>
  <c r="F29" i="5" s="1"/>
  <c r="C30" i="5"/>
  <c r="C29" i="5" s="1"/>
  <c r="D25" i="5"/>
  <c r="E25" i="5"/>
  <c r="F25" i="5"/>
  <c r="D23" i="5"/>
  <c r="E23" i="5"/>
  <c r="F23" i="5"/>
  <c r="C25" i="5"/>
  <c r="C23" i="5"/>
  <c r="D17" i="5"/>
  <c r="E17" i="5"/>
  <c r="F17" i="5"/>
  <c r="C17" i="5"/>
  <c r="D11" i="5"/>
  <c r="F12" i="5"/>
  <c r="F11" i="5" s="1"/>
  <c r="D8" i="5"/>
  <c r="E8" i="5"/>
  <c r="F8" i="5"/>
  <c r="C8" i="5"/>
  <c r="C11" i="5"/>
  <c r="C142" i="5" l="1"/>
  <c r="E161" i="5"/>
  <c r="D322" i="5"/>
  <c r="F322" i="5"/>
  <c r="D39" i="5"/>
  <c r="D38" i="5" s="1"/>
  <c r="C161" i="5"/>
  <c r="E322" i="5"/>
  <c r="C237" i="5"/>
  <c r="H8" i="7"/>
  <c r="K78" i="7"/>
  <c r="I8" i="7"/>
  <c r="K8" i="7" s="1"/>
  <c r="K79" i="7"/>
  <c r="J79" i="7"/>
  <c r="J408" i="7"/>
  <c r="J116" i="7"/>
  <c r="G6" i="8"/>
  <c r="J78" i="7"/>
  <c r="J407" i="7"/>
  <c r="H235" i="5"/>
  <c r="H238" i="5"/>
  <c r="H247" i="5"/>
  <c r="H269" i="5"/>
  <c r="H277" i="5"/>
  <c r="H293" i="5"/>
  <c r="H218" i="5"/>
  <c r="H127" i="5"/>
  <c r="H103" i="5"/>
  <c r="H316" i="5"/>
  <c r="H327" i="5"/>
  <c r="L17" i="3"/>
  <c r="L28" i="3"/>
  <c r="L31" i="3"/>
  <c r="K17" i="3"/>
  <c r="H48" i="5"/>
  <c r="G111" i="5"/>
  <c r="H88" i="5"/>
  <c r="G99" i="5"/>
  <c r="G162" i="5"/>
  <c r="G169" i="5"/>
  <c r="G174" i="5"/>
  <c r="G181" i="5"/>
  <c r="G222" i="5"/>
  <c r="G231" i="5"/>
  <c r="G267" i="5"/>
  <c r="G291" i="5"/>
  <c r="G302" i="5"/>
  <c r="G243" i="5"/>
  <c r="G254" i="5"/>
  <c r="G258" i="5"/>
  <c r="G283" i="5"/>
  <c r="G166" i="5"/>
  <c r="G132" i="5"/>
  <c r="G330" i="5"/>
  <c r="H44" i="5"/>
  <c r="H68" i="5"/>
  <c r="H91" i="5"/>
  <c r="H93" i="5"/>
  <c r="H267" i="5"/>
  <c r="H291" i="5"/>
  <c r="H76" i="5"/>
  <c r="H330" i="5"/>
  <c r="G42" i="5"/>
  <c r="G58" i="5"/>
  <c r="F217" i="5"/>
  <c r="F213" i="5" s="1"/>
  <c r="H222" i="5"/>
  <c r="H224" i="5"/>
  <c r="H231" i="5"/>
  <c r="H233" i="5"/>
  <c r="H252" i="5"/>
  <c r="H265" i="5"/>
  <c r="H272" i="5"/>
  <c r="H297" i="5"/>
  <c r="H301" i="5"/>
  <c r="H305" i="5"/>
  <c r="H310" i="5"/>
  <c r="H193" i="5"/>
  <c r="H118" i="5"/>
  <c r="H318" i="5"/>
  <c r="H320" i="5"/>
  <c r="H334" i="5"/>
  <c r="G316" i="5"/>
  <c r="G298" i="5"/>
  <c r="G235" i="5"/>
  <c r="G127" i="5"/>
  <c r="G103" i="5"/>
  <c r="H101" i="5"/>
  <c r="H125" i="5"/>
  <c r="H146" i="5"/>
  <c r="H164" i="5"/>
  <c r="H191" i="5"/>
  <c r="H199" i="5"/>
  <c r="H243" i="5"/>
  <c r="H254" i="5"/>
  <c r="H259" i="5"/>
  <c r="H283" i="5"/>
  <c r="H166" i="5"/>
  <c r="H132" i="5"/>
  <c r="G247" i="5"/>
  <c r="H40" i="5"/>
  <c r="H52" i="5"/>
  <c r="G93" i="5"/>
  <c r="H106" i="5"/>
  <c r="H111" i="5"/>
  <c r="C322" i="5"/>
  <c r="G320" i="5"/>
  <c r="G193" i="5"/>
  <c r="H174" i="5"/>
  <c r="G334" i="5"/>
  <c r="G327" i="5"/>
  <c r="G323" i="5"/>
  <c r="G310" i="5"/>
  <c r="G305" i="5"/>
  <c r="G301" i="5"/>
  <c r="G297" i="5"/>
  <c r="G293" i="5"/>
  <c r="G277" i="5"/>
  <c r="G269" i="5"/>
  <c r="G265" i="5"/>
  <c r="G252" i="5"/>
  <c r="G238" i="5"/>
  <c r="G200" i="5"/>
  <c r="G164" i="5"/>
  <c r="G146" i="5"/>
  <c r="G118" i="5"/>
  <c r="G106" i="5"/>
  <c r="G91" i="5"/>
  <c r="G88" i="5"/>
  <c r="G77" i="5"/>
  <c r="H302" i="5"/>
  <c r="H298" i="5"/>
  <c r="H181" i="5"/>
  <c r="H169" i="5"/>
  <c r="H147" i="5"/>
  <c r="H99" i="5"/>
  <c r="H58" i="5"/>
  <c r="H42" i="5"/>
  <c r="E39" i="5"/>
  <c r="G318" i="5"/>
  <c r="G272" i="5"/>
  <c r="G260" i="5"/>
  <c r="G233" i="5"/>
  <c r="G224" i="5"/>
  <c r="G218" i="5"/>
  <c r="G199" i="5"/>
  <c r="G191" i="5"/>
  <c r="G133" i="5"/>
  <c r="G125" i="5"/>
  <c r="G101" i="5"/>
  <c r="G76" i="5"/>
  <c r="G68" i="5"/>
  <c r="G52" i="5"/>
  <c r="G48" i="5"/>
  <c r="G44" i="5"/>
  <c r="G40" i="5"/>
  <c r="H323" i="5"/>
  <c r="H200" i="5"/>
  <c r="H77" i="5"/>
  <c r="G147" i="5"/>
  <c r="H162" i="5"/>
  <c r="G214" i="5"/>
  <c r="H214" i="5"/>
  <c r="G259" i="5"/>
  <c r="H260" i="5"/>
  <c r="H133" i="5"/>
  <c r="G85" i="5"/>
  <c r="H143" i="5"/>
  <c r="H204" i="5"/>
  <c r="H84" i="5"/>
  <c r="G204" i="5"/>
  <c r="G137" i="5"/>
  <c r="G143" i="5"/>
  <c r="G136" i="5"/>
  <c r="G84" i="5"/>
  <c r="H144" i="5"/>
  <c r="H137" i="5"/>
  <c r="H85" i="5"/>
  <c r="G144" i="5"/>
  <c r="H136" i="5"/>
  <c r="H205" i="5"/>
  <c r="G205" i="5"/>
  <c r="K34" i="3"/>
  <c r="K38" i="3"/>
  <c r="K33" i="3"/>
  <c r="L24" i="3"/>
  <c r="K24" i="3"/>
  <c r="L34" i="3"/>
  <c r="K28" i="3"/>
  <c r="K25" i="3"/>
  <c r="K13" i="3"/>
  <c r="L33" i="3"/>
  <c r="K31" i="3"/>
  <c r="L25" i="3"/>
  <c r="L13" i="3"/>
  <c r="L38" i="3"/>
  <c r="C315" i="5"/>
  <c r="F315" i="5"/>
  <c r="E315" i="5"/>
  <c r="D315" i="5"/>
  <c r="E217" i="5"/>
  <c r="D304" i="5"/>
  <c r="D300" i="5" s="1"/>
  <c r="F304" i="5"/>
  <c r="E304" i="5"/>
  <c r="E300" i="5" s="1"/>
  <c r="C300" i="5"/>
  <c r="D217" i="5"/>
  <c r="D213" i="5" s="1"/>
  <c r="C217" i="5"/>
  <c r="C213" i="5" s="1"/>
  <c r="D258" i="5"/>
  <c r="E258" i="5"/>
  <c r="H258" i="5" s="1"/>
  <c r="D271" i="5"/>
  <c r="D264" i="5"/>
  <c r="F161" i="5"/>
  <c r="H23" i="5"/>
  <c r="D98" i="5"/>
  <c r="D237" i="5"/>
  <c r="D230" i="5"/>
  <c r="E230" i="5"/>
  <c r="E98" i="5"/>
  <c r="F230" i="5"/>
  <c r="F237" i="5"/>
  <c r="E237" i="5"/>
  <c r="F264" i="5"/>
  <c r="E264" i="5"/>
  <c r="F271" i="5"/>
  <c r="E271" i="5"/>
  <c r="C230" i="5"/>
  <c r="C264" i="5"/>
  <c r="C271" i="5"/>
  <c r="C168" i="5"/>
  <c r="E168" i="5"/>
  <c r="F168" i="5"/>
  <c r="D168" i="5"/>
  <c r="D161" i="5"/>
  <c r="E142" i="5"/>
  <c r="D142" i="5"/>
  <c r="F105" i="5"/>
  <c r="C105" i="5"/>
  <c r="D105" i="5"/>
  <c r="E105" i="5"/>
  <c r="G29" i="5"/>
  <c r="F98" i="5"/>
  <c r="C98" i="5"/>
  <c r="G7" i="5"/>
  <c r="H11" i="5"/>
  <c r="H25" i="5"/>
  <c r="G32" i="5"/>
  <c r="H29" i="5"/>
  <c r="H32" i="5"/>
  <c r="H30" i="5"/>
  <c r="G17" i="5"/>
  <c r="G30" i="5"/>
  <c r="H18" i="5"/>
  <c r="H8" i="5"/>
  <c r="H12" i="5"/>
  <c r="C22" i="5"/>
  <c r="C6" i="5" s="1"/>
  <c r="F22" i="5"/>
  <c r="F6" i="5" s="1"/>
  <c r="G33" i="5"/>
  <c r="H7" i="5"/>
  <c r="H17" i="5"/>
  <c r="G18" i="5"/>
  <c r="G11" i="5"/>
  <c r="G25" i="5"/>
  <c r="H33" i="5"/>
  <c r="C39" i="5"/>
  <c r="G23" i="5"/>
  <c r="G12" i="5"/>
  <c r="G8" i="5"/>
  <c r="F87" i="5"/>
  <c r="F39" i="5"/>
  <c r="C87" i="5"/>
  <c r="C83" i="5" s="1"/>
  <c r="C47" i="5"/>
  <c r="F47" i="5"/>
  <c r="F38" i="5" s="1"/>
  <c r="F37" i="5" s="1"/>
  <c r="E87" i="5"/>
  <c r="E83" i="5" s="1"/>
  <c r="D87" i="5"/>
  <c r="D83" i="5" s="1"/>
  <c r="E47" i="5"/>
  <c r="G21" i="3"/>
  <c r="G20" i="3" s="1"/>
  <c r="G12" i="3" s="1"/>
  <c r="G11" i="3" s="1"/>
  <c r="G10" i="3" s="1"/>
  <c r="K22" i="3"/>
  <c r="K23" i="3"/>
  <c r="L22" i="3"/>
  <c r="L23" i="3"/>
  <c r="E22" i="5"/>
  <c r="E6" i="5" s="1"/>
  <c r="D22" i="5"/>
  <c r="D6" i="5" s="1"/>
  <c r="C38" i="5" l="1"/>
  <c r="E38" i="5"/>
  <c r="C229" i="5"/>
  <c r="C228" i="5" s="1"/>
  <c r="C160" i="5"/>
  <c r="C159" i="5" s="1"/>
  <c r="E160" i="5"/>
  <c r="D160" i="5"/>
  <c r="D159" i="5" s="1"/>
  <c r="F160" i="5"/>
  <c r="D8" i="8"/>
  <c r="D7" i="8" s="1"/>
  <c r="D6" i="8" s="1"/>
  <c r="F97" i="5"/>
  <c r="F96" i="5" s="1"/>
  <c r="D97" i="5"/>
  <c r="D96" i="5" s="1"/>
  <c r="C97" i="5"/>
  <c r="C96" i="5" s="1"/>
  <c r="E97" i="5"/>
  <c r="F314" i="5"/>
  <c r="D37" i="5"/>
  <c r="J8" i="7"/>
  <c r="C37" i="5"/>
  <c r="E37" i="5"/>
  <c r="E314" i="5"/>
  <c r="E313" i="5" s="1"/>
  <c r="L12" i="3"/>
  <c r="H322" i="5"/>
  <c r="G15" i="1"/>
  <c r="G322" i="5"/>
  <c r="G271" i="5"/>
  <c r="H271" i="5"/>
  <c r="H230" i="5"/>
  <c r="G230" i="5"/>
  <c r="G213" i="5"/>
  <c r="H168" i="5"/>
  <c r="G168" i="5"/>
  <c r="G39" i="5"/>
  <c r="H39" i="5"/>
  <c r="H98" i="5"/>
  <c r="G98" i="5"/>
  <c r="G217" i="5"/>
  <c r="H237" i="5"/>
  <c r="G237" i="5"/>
  <c r="E213" i="5"/>
  <c r="H217" i="5"/>
  <c r="H315" i="5"/>
  <c r="G315" i="5"/>
  <c r="H264" i="5"/>
  <c r="G264" i="5"/>
  <c r="F300" i="5"/>
  <c r="H304" i="5"/>
  <c r="G304" i="5"/>
  <c r="G47" i="5"/>
  <c r="H47" i="5"/>
  <c r="F83" i="5"/>
  <c r="H83" i="5" s="1"/>
  <c r="H87" i="5"/>
  <c r="G87" i="5"/>
  <c r="H105" i="5"/>
  <c r="G105" i="5"/>
  <c r="G161" i="5"/>
  <c r="H161" i="5"/>
  <c r="H142" i="5"/>
  <c r="G142" i="5"/>
  <c r="K37" i="3"/>
  <c r="L37" i="3"/>
  <c r="I10" i="1"/>
  <c r="I12" i="1" s="1"/>
  <c r="L27" i="3"/>
  <c r="K27" i="3"/>
  <c r="C314" i="5"/>
  <c r="C313" i="5" s="1"/>
  <c r="D314" i="5"/>
  <c r="D313" i="5" s="1"/>
  <c r="E263" i="5"/>
  <c r="E262" i="5" s="1"/>
  <c r="C263" i="5"/>
  <c r="C262" i="5" s="1"/>
  <c r="F263" i="5"/>
  <c r="D263" i="5"/>
  <c r="D262" i="5" s="1"/>
  <c r="F229" i="5"/>
  <c r="E229" i="5"/>
  <c r="E228" i="5" s="1"/>
  <c r="D229" i="5"/>
  <c r="D228" i="5" s="1"/>
  <c r="G22" i="5"/>
  <c r="H6" i="5"/>
  <c r="H22" i="5"/>
  <c r="K12" i="3"/>
  <c r="G10" i="1"/>
  <c r="L21" i="3"/>
  <c r="K21" i="3"/>
  <c r="H213" i="5" l="1"/>
  <c r="E159" i="5"/>
  <c r="H15" i="1"/>
  <c r="G97" i="5"/>
  <c r="H10" i="1"/>
  <c r="H12" i="1" s="1"/>
  <c r="J10" i="1"/>
  <c r="K10" i="1" s="1"/>
  <c r="L11" i="3"/>
  <c r="K11" i="3"/>
  <c r="K14" i="1"/>
  <c r="J15" i="1"/>
  <c r="K13" i="1"/>
  <c r="G83" i="5"/>
  <c r="G96" i="5"/>
  <c r="H97" i="5"/>
  <c r="E96" i="5"/>
  <c r="H96" i="5" s="1"/>
  <c r="F228" i="5"/>
  <c r="H229" i="5"/>
  <c r="G229" i="5"/>
  <c r="F262" i="5"/>
  <c r="G263" i="5"/>
  <c r="H263" i="5"/>
  <c r="H300" i="5"/>
  <c r="G300" i="5"/>
  <c r="H314" i="5"/>
  <c r="F313" i="5"/>
  <c r="G314" i="5"/>
  <c r="G38" i="5"/>
  <c r="H38" i="5"/>
  <c r="F159" i="5"/>
  <c r="G160" i="5"/>
  <c r="H160" i="5"/>
  <c r="K36" i="3"/>
  <c r="L36" i="3"/>
  <c r="J11" i="1"/>
  <c r="K11" i="1" s="1"/>
  <c r="E227" i="5"/>
  <c r="D227" i="5"/>
  <c r="D35" i="5" s="1"/>
  <c r="C227" i="5"/>
  <c r="G6" i="5"/>
  <c r="G12" i="1"/>
  <c r="G16" i="1" s="1"/>
  <c r="K20" i="3"/>
  <c r="L20" i="3"/>
  <c r="C35" i="5" l="1"/>
  <c r="E35" i="5"/>
  <c r="H16" i="1"/>
  <c r="H27" i="1" s="1"/>
  <c r="G27" i="1"/>
  <c r="F227" i="5"/>
  <c r="H227" i="5" s="1"/>
  <c r="L10" i="1"/>
  <c r="L13" i="1"/>
  <c r="K15" i="1"/>
  <c r="G313" i="5"/>
  <c r="H313" i="5"/>
  <c r="G262" i="5"/>
  <c r="H262" i="5"/>
  <c r="G228" i="5"/>
  <c r="H228" i="5"/>
  <c r="H37" i="5"/>
  <c r="G37" i="5"/>
  <c r="H159" i="5"/>
  <c r="G159" i="5"/>
  <c r="L11" i="1"/>
  <c r="J12" i="1"/>
  <c r="L12" i="1" s="1"/>
  <c r="L10" i="3"/>
  <c r="K10" i="3"/>
  <c r="F35" i="5" l="1"/>
  <c r="H35" i="5" s="1"/>
  <c r="E8" i="8"/>
  <c r="G227" i="5"/>
  <c r="I15" i="1"/>
  <c r="L14" i="1"/>
  <c r="J16" i="1"/>
  <c r="J27" i="1" s="1"/>
  <c r="K12" i="1"/>
  <c r="K16" i="1" l="1"/>
  <c r="H8" i="8"/>
  <c r="E7" i="8"/>
  <c r="G35" i="5"/>
  <c r="I16" i="1"/>
  <c r="L15" i="1"/>
  <c r="L16" i="1" l="1"/>
  <c r="I27" i="1"/>
  <c r="E6" i="8"/>
  <c r="H6" i="8" s="1"/>
  <c r="H7" i="8"/>
</calcChain>
</file>

<file path=xl/sharedStrings.xml><?xml version="1.0" encoding="utf-8"?>
<sst xmlns="http://schemas.openxmlformats.org/spreadsheetml/2006/main" count="1028" uniqueCount="312">
  <si>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</si>
  <si>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</si>
  <si>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</si>
  <si>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</si>
  <si>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</si>
  <si>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</si>
  <si>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</si>
  <si>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</si>
  <si>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</si>
  <si>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</si>
  <si>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</si>
  <si>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</si>
  <si>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</si>
  <si>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</si>
  <si>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</si>
  <si>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</si>
  <si>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</si>
  <si>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…</t>
  </si>
  <si>
    <t>PRIJENOS SREDSTAVA IZ PRETHODNE GODINE</t>
  </si>
  <si>
    <t>1 Opći prihodi i primici</t>
  </si>
  <si>
    <t>11 Opći prihodi i primici</t>
  </si>
  <si>
    <t>3 Vlastiti prihodi</t>
  </si>
  <si>
    <t>31 Vlastiti prihodi</t>
  </si>
  <si>
    <t>Prihodi od prodaje nefinancijske imovine</t>
  </si>
  <si>
    <t>Prihodi od prodaje proizvedene dugotrajne imovine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</si>
  <si>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</si>
  <si>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</si>
  <si>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</si>
  <si>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</si>
  <si>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</si>
  <si>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</si>
  <si>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</si>
  <si>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</si>
  <si>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Prihodi od prodaje proizvoda i robe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</si>
  <si>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</si>
  <si>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</si>
  <si>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</si>
  <si>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</si>
  <si>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</si>
  <si>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</si>
  <si>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</si>
  <si>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</si>
  <si>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</si>
  <si>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</si>
  <si>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</si>
  <si>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</si>
  <si>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</si>
  <si>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</si>
  <si>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</si>
  <si>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</si>
  <si>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</si>
  <si>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</si>
  <si>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</si>
  <si>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</si>
  <si>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</si>
  <si>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IZVJEŠTAJ PO PROGRAMSKOJ KLASIFIKACIJI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</si>
  <si>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</si>
  <si>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</si>
  <si>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</si>
  <si>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</si>
  <si>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</si>
  <si>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6831 Ostali prihodi</t>
  </si>
  <si>
    <t xml:space="preserve">1 Opći prihodi i primici </t>
  </si>
  <si>
    <t xml:space="preserve">3 Vlastiti prihodi </t>
  </si>
  <si>
    <t>6615 Prihodi od pruženih usluga</t>
  </si>
  <si>
    <t>43 Ostali prihodi za posebne namjene</t>
  </si>
  <si>
    <t>6413 Kamate na oročena sredstva i depozite po viđenju</t>
  </si>
  <si>
    <t>6526 Ostali nespomenuti prihodi</t>
  </si>
  <si>
    <t>5 Pomoći</t>
  </si>
  <si>
    <t>4 Prihodi za posebne namjene</t>
  </si>
  <si>
    <t>51 Pomoći EU (51)</t>
  </si>
  <si>
    <t>6323 Tekuće pomoći od institucija i tijela EU</t>
  </si>
  <si>
    <t>52 Ostale pomoći</t>
  </si>
  <si>
    <t>Tekuće pomoći proračunskim korisnicima iz proračuna koji im nije nadležan</t>
  </si>
  <si>
    <t>6361 Tekuće pomoći proračunskim korisnicima iz proračuna koji im nije nadležan</t>
  </si>
  <si>
    <t>6391 Tekući prijenosi između proračunskih korisnika istog proračuna</t>
  </si>
  <si>
    <t>6 Donacije</t>
  </si>
  <si>
    <t>6631 Tekuće donacije</t>
  </si>
  <si>
    <t>7 PRIHODI OD PRODAJE NEFIN. IMOVINE</t>
  </si>
  <si>
    <t>7221 Uredska oprema i namještaj</t>
  </si>
  <si>
    <t>61 Donacije</t>
  </si>
  <si>
    <t>Pomoći od međunarodnih organizacija, te institucija i tijela EU</t>
  </si>
  <si>
    <t>Tekuće pomoći od institucija i tijela EU</t>
  </si>
  <si>
    <t>Pomoći proračunskim korisnicima iz proračuna koji im nije nadležan</t>
  </si>
  <si>
    <t>Prijenosi između proračunskih korisnika istog proračuna</t>
  </si>
  <si>
    <t>Tekući prijenosi između proračunskih korisnika istog proračuna</t>
  </si>
  <si>
    <t>Tekući prijenosi između proračunskih korisnika istog proračuna temeljem prijenosa EU sredstava</t>
  </si>
  <si>
    <t>Prihodi od imovine</t>
  </si>
  <si>
    <t>Prihodi od financijske imovine</t>
  </si>
  <si>
    <t>Kamate na oročena sredstva i depozite po viđenju</t>
  </si>
  <si>
    <t>Prihodi po posebnim propisima</t>
  </si>
  <si>
    <t>Ostali nespomenuti prihodi</t>
  </si>
  <si>
    <t>Prihodi od pruženih usluga</t>
  </si>
  <si>
    <t>Tekuće donacije</t>
  </si>
  <si>
    <t>Prihodi iz nadležnog proračuna za financiranje redovne djelatnosti proračunskih korisnika</t>
  </si>
  <si>
    <t>Prihod od prodaje postrojenja i opreme</t>
  </si>
  <si>
    <t>Uredska oprema i namještaj</t>
  </si>
  <si>
    <t>3111 Plaće za redovan rad</t>
  </si>
  <si>
    <t>3121 Ostali rashodi za zaposlene</t>
  </si>
  <si>
    <t>3132 Doprinosi za obvezno zdrastveno osiguranje</t>
  </si>
  <si>
    <t>3133 Doprinosi za obvezno osiguranje u slučaju nezaposlenosti</t>
  </si>
  <si>
    <t>31 Rashodi za zaposlene</t>
  </si>
  <si>
    <t>312 Ostali rashodi za zaposlene</t>
  </si>
  <si>
    <t>313 Doprinosi za plaće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</si>
  <si>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</si>
  <si>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</si>
  <si>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</si>
  <si>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</si>
  <si>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</si>
  <si>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322 Rashodi za materijal i energiju</t>
  </si>
  <si>
    <t>3221 Uredski materijal i ostali materijalni rashodi</t>
  </si>
  <si>
    <t>3222 Materijal i sirovina</t>
  </si>
  <si>
    <t>3223 Energija</t>
  </si>
  <si>
    <t>3224 Materijal i dijelovi za tekuće i investicijsko održavanje</t>
  </si>
  <si>
    <t>3225 Sitan inventar i autogume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</si>
  <si>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</si>
  <si>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</si>
  <si>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</si>
  <si>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</si>
  <si>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</si>
  <si>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</si>
  <si>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Zdrastvene i veterinarske usluge</t>
  </si>
  <si>
    <t>3237 Intelektualne i osobne usluge</t>
  </si>
  <si>
    <t>3238 Računalne usluge</t>
  </si>
  <si>
    <t>3239 Ostale usluge</t>
  </si>
  <si>
    <t>324 Naknada troškova osobama izvan radnog odnosa</t>
  </si>
  <si>
    <t>3241 Naknada troškova osobama izvan radnog odnosa</t>
  </si>
  <si>
    <t>329 Ostali nespomenuti rashodi poslovanja</t>
  </si>
  <si>
    <t>3292 Premije osiguranja</t>
  </si>
  <si>
    <t>3293 Reprezentacija</t>
  </si>
  <si>
    <t>3295 Pristojbe i naknade</t>
  </si>
  <si>
    <t>3299 Ostali nespomenuti rashodi poslovanja</t>
  </si>
  <si>
    <t>34 Financijski rashodi</t>
  </si>
  <si>
    <t>343 Ostali financijski rashodi</t>
  </si>
  <si>
    <t>3431 Bankarske usluge i usluge platnog prometa</t>
  </si>
  <si>
    <t>3433 Zatezne kamate</t>
  </si>
  <si>
    <t>3432 Negativne tečajne razlike i razlike zbog primjene valutne klauzule</t>
  </si>
  <si>
    <t>36 Pomoći dane u inozemstvo i unutar općeg proračuna</t>
  </si>
  <si>
    <t>4 Rashodi za nabavu nefinancijske imovine</t>
  </si>
  <si>
    <t>41 Rashodi za nabavu neproizvedene dugotrajne imovine</t>
  </si>
  <si>
    <t>4123 Licence</t>
  </si>
  <si>
    <t>42 Rashodi za nabavu proizvedene dugotrajne imovine</t>
  </si>
  <si>
    <t>422 Postrojenja i oprema</t>
  </si>
  <si>
    <t>4221 Uredska oprema i namještaj</t>
  </si>
  <si>
    <t>4224 Medicinska i laboratorijska oprema</t>
  </si>
  <si>
    <t>4225 Instrumenti, uređaji i strojevi</t>
  </si>
  <si>
    <t>424 Knjige umjetnička dijela i ostale izložbene vrijednosti</t>
  </si>
  <si>
    <t>4241 Knjige</t>
  </si>
  <si>
    <t>426 Nematerijlna proizvedena imovina</t>
  </si>
  <si>
    <t>4262 Ulaganja u računalne programe</t>
  </si>
  <si>
    <t>3 Rashodi poslovanja</t>
  </si>
  <si>
    <t>3214 Ostale naknade troškova zaposlenima</t>
  </si>
  <si>
    <t xml:space="preserve">51 Pomoći EU </t>
  </si>
  <si>
    <t>Ostali rashodi za zaposlene</t>
  </si>
  <si>
    <t>Doprinosi na plaće</t>
  </si>
  <si>
    <t>Doprinosi za obvezno zdrastveno osiguranje</t>
  </si>
  <si>
    <t>Doprinosi za obvezno osiguranje u slučaju nezaposlenosti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</si>
  <si>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</si>
  <si>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</si>
  <si>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</si>
  <si>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</si>
  <si>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</si>
  <si>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Energija</t>
  </si>
  <si>
    <t>Materijal i dijelovi za tekuće i investicijsko održavanje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</si>
  <si>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</si>
  <si>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</si>
  <si>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</si>
  <si>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</si>
  <si>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</si>
  <si>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</si>
  <si>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</si>
  <si>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</si>
  <si>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</si>
  <si>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</si>
  <si>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</si>
  <si>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</si>
  <si>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</si>
  <si>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Premije osiguranja</t>
  </si>
  <si>
    <t>Reprezentacija</t>
  </si>
  <si>
    <t>Pristojbe i naknade</t>
  </si>
  <si>
    <t>Financijski rashodi</t>
  </si>
  <si>
    <t>Ostali financijski rashodi</t>
  </si>
  <si>
    <t>Bankarske usluge i usluge platnog prometa</t>
  </si>
  <si>
    <t>Negativne tečajne razlike i razlike zbog primjene valutne klauzule</t>
  </si>
  <si>
    <t>Zatezne kamate</t>
  </si>
  <si>
    <t>Pomoći dane u inozemstvo i unutar općeg proračuna</t>
  </si>
  <si>
    <t>Prijenosi imeđu pror. Korisnika istog proračuna</t>
  </si>
  <si>
    <t>Naknade građanima i kućanstvima u novcu</t>
  </si>
  <si>
    <t>Licence</t>
  </si>
  <si>
    <t>Rashodi za nabavu proizvedene dugotrajne imovine</t>
  </si>
  <si>
    <t>Postrojenja i oprema</t>
  </si>
  <si>
    <t>Medicinska i laboratorijska oprema</t>
  </si>
  <si>
    <t>Instrumenti, uređaji i strojevi</t>
  </si>
  <si>
    <t>Knjige umjetnička dijela i ostale izložbene vrijednosti</t>
  </si>
  <si>
    <t>Nematerijalna proizvedena imovina</t>
  </si>
  <si>
    <t>Ulaganja u računalne programe</t>
  </si>
  <si>
    <t>09 OBRAZOVANJE</t>
  </si>
  <si>
    <t>094 Visoka naobrazba</t>
  </si>
  <si>
    <t>MZO REDOVNA DJELATNOST</t>
  </si>
  <si>
    <t>GRAĐEVINSKI FAKULTET RIJEKA</t>
  </si>
  <si>
    <t>A621002</t>
  </si>
  <si>
    <t>REDOVNA DJELATNOST MZO</t>
  </si>
  <si>
    <t>OPĆI PRIHODI I PRIMICI</t>
  </si>
  <si>
    <t>OSTALE AKTIVNOSTI IZVOR 11</t>
  </si>
  <si>
    <t>A622122</t>
  </si>
  <si>
    <t>Programsko financiranje Javnih visokih učilišta</t>
  </si>
  <si>
    <t>Opći prihodi i primici</t>
  </si>
  <si>
    <t>Sitan inventar i auto gume</t>
  </si>
  <si>
    <t>Naknada troškova osobama izvan radnog odnosa</t>
  </si>
  <si>
    <t>A62181</t>
  </si>
  <si>
    <t>Pravomoćne sudske presude</t>
  </si>
  <si>
    <t>Troškovi sudskih postupaka</t>
  </si>
  <si>
    <t>NAMJENSKI PRIHODI</t>
  </si>
  <si>
    <t>A679089</t>
  </si>
  <si>
    <t>VLASTITI PRIHODI</t>
  </si>
  <si>
    <t>Vlastiti prihodi</t>
  </si>
  <si>
    <t>REDOVNA DJELATNOST - vlastiti prihodi</t>
  </si>
  <si>
    <t>Naknada za prijevoz, rad na terenu i odvojeni život</t>
  </si>
  <si>
    <t>Članarine i norme</t>
  </si>
  <si>
    <t>Prijenosi između proračuna korisnika istog proračuna</t>
  </si>
  <si>
    <t>REDOVNA DJELATNOST - namjenski prihodi</t>
  </si>
  <si>
    <t>Namjenski prihodi - participacije</t>
  </si>
  <si>
    <t>DONACIJE</t>
  </si>
  <si>
    <t>A679072</t>
  </si>
  <si>
    <t>EU PROJEKTI SVEUČILIŠTA U RIJECI</t>
  </si>
  <si>
    <t xml:space="preserve">Pomoći EU </t>
  </si>
  <si>
    <t>Ostale pomoći i darovnice</t>
  </si>
  <si>
    <t>Redovna djelatnost</t>
  </si>
  <si>
    <t>Knjige</t>
  </si>
  <si>
    <t>POMOĆI</t>
  </si>
  <si>
    <t>Donacije</t>
  </si>
  <si>
    <t>A679079</t>
  </si>
  <si>
    <t>SVEUČILIŠTE U RIJECI GRAĐEVINSKI FAKULTET</t>
  </si>
  <si>
    <t>Prihodi od upravnih i administrativnih pristojbi, pristojbi po posebnim propisima i naknada</t>
  </si>
  <si>
    <t>Prihodi  iz nadležnog proračuna za financiranje rashoda poslovanja</t>
  </si>
  <si>
    <t>Naknade građanima i kućanstvima na temelju osiguranja i druge naknade</t>
  </si>
  <si>
    <t>Ostale naknade građanima i kućanstvima iz proračuna</t>
  </si>
  <si>
    <t>Nematerijalna imovina</t>
  </si>
  <si>
    <t xml:space="preserve">Knjige </t>
  </si>
  <si>
    <t>6711 Prihodi iz nadležnog proračuna za financiranje rashoda poslovanja</t>
  </si>
  <si>
    <t>6614 Prihodi od prodaje proizvoda i robe</t>
  </si>
  <si>
    <t>6393 Tekući prijenosi između proračunskih korisnika istog proračuna  temeljem prijenosa EU sredstava</t>
  </si>
  <si>
    <t>72 Prihodi od prodaje proizvedene dugotrajne imovine</t>
  </si>
  <si>
    <t>311 Plaće (Bruto)</t>
  </si>
  <si>
    <t>3294 Članarine i norme</t>
  </si>
  <si>
    <t>3296 Troškovi sudskih postupka</t>
  </si>
  <si>
    <t>412 Nematerijalna imovina</t>
  </si>
  <si>
    <t>3227 Službena, radna i zaštitna odjeća i obuća</t>
  </si>
  <si>
    <t>3294 Članarine norme</t>
  </si>
  <si>
    <t xml:space="preserve">412 Nematerijalna imovina </t>
  </si>
  <si>
    <t xml:space="preserve">412 Nematerijlna imovina 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</si>
  <si>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</si>
  <si>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</si>
  <si>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</si>
  <si>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 xml:space="preserve">412 Nematerijlna  imovina </t>
  </si>
  <si>
    <t>Naknada troškova zaposlenima</t>
  </si>
  <si>
    <t>Rashodi za nabavu neporizvedene dugotrajne imovine</t>
  </si>
  <si>
    <t>Službena, radna i zaštitna odjeća i oprema</t>
  </si>
  <si>
    <t>Tekući prijenosi između proračunskih  korisnika istog proračuna</t>
  </si>
  <si>
    <t>Rashodi za nabavu proizvedene dugotrajne  imovine</t>
  </si>
  <si>
    <t>Ostale naknade troškova  zaposlenima</t>
  </si>
  <si>
    <t>Rashodi za nabavku neproizvedene dugotrajne imovine</t>
  </si>
  <si>
    <t>Donacije od  pravnih i fizičkih osoba izvan općeg proračuna i povrat donacija po protestiranim jamstvima</t>
  </si>
  <si>
    <t>Sitni inventar i auto gume</t>
  </si>
  <si>
    <t xml:space="preserve"> Prihodi od prodaje proizvoda i robe te pruženih usluga, prihodi od donacija te povrati po protestiranim jamstvima</t>
  </si>
  <si>
    <t>Prihodi iz  nadležnog proračuna i od  HZZO-a temeljem ugovornih obveza</t>
  </si>
  <si>
    <t>Knjige, umjetnička djela i ostale izložbene vrijednosti</t>
  </si>
  <si>
    <t>Materijal i sirovine</t>
  </si>
  <si>
    <t>369 Prijenosi između proračunskih korisnika istoga proračuna</t>
  </si>
  <si>
    <t>3691  Tekući prijenosi između proračunskih korisnika istog proračuna</t>
  </si>
  <si>
    <t>369 Prijenosi između proračunskih  korisnika istoga proračuna</t>
  </si>
  <si>
    <t>Prihodi od pozitivnih tečajnih razlika i razlika zbog  primjene valutne klauzule</t>
  </si>
  <si>
    <t>6415 Prihodi od tečajnih razlika i razlika zbog primjene valutne klauzule</t>
  </si>
  <si>
    <t>6=5/4*100</t>
  </si>
  <si>
    <t>7=5/2*100</t>
  </si>
  <si>
    <t>Dekan:</t>
  </si>
  <si>
    <t>Izv.prof.dr.sc. Mladen Bulić</t>
  </si>
  <si>
    <t>IZVORNI PLAN 2024.*</t>
  </si>
  <si>
    <t>IZVORNI PLAN  2024.*</t>
  </si>
  <si>
    <t>A62118</t>
  </si>
  <si>
    <t>Projekt praćenja geoloških hazarda i rizika</t>
  </si>
  <si>
    <t xml:space="preserve">Ostali rashodi </t>
  </si>
  <si>
    <t>Tekuće donacije u novcu</t>
  </si>
  <si>
    <t>38 Ostali rashodi</t>
  </si>
  <si>
    <t>381 Tekuće donacije</t>
  </si>
  <si>
    <t>3811 Tekuće donacije u novcu</t>
  </si>
  <si>
    <t>Prijevozna sredstva</t>
  </si>
  <si>
    <t>Prijevozna sredstva u cestovnom prijevozu</t>
  </si>
  <si>
    <t>423 Prijevozna sredstva</t>
  </si>
  <si>
    <t>4231 Prijevozna sredstva u cestovnom prometu</t>
  </si>
  <si>
    <t xml:space="preserve">Prijevozna sredstva </t>
  </si>
  <si>
    <t>Prijevozna sredstva u cestovnom prometu</t>
  </si>
  <si>
    <t>Uređaji,strojevi i oprema za ostale namjene</t>
  </si>
  <si>
    <t>Komunikacijska oprema</t>
  </si>
  <si>
    <t>Plaća (Bruto)</t>
  </si>
  <si>
    <t>Plaća za redovan rad</t>
  </si>
  <si>
    <t>PRIHODI OD PRODAJE NEF. IMOVINE</t>
  </si>
  <si>
    <t>Rashodi za nabavu proizvedene nef. Imovine</t>
  </si>
  <si>
    <t>4227 Uređaji, strojevi i oprema za ostale namjene</t>
  </si>
  <si>
    <t>4222 Komunikacijska oprema</t>
  </si>
  <si>
    <t>7 Prihodi od prodaje nef. Imovine</t>
  </si>
  <si>
    <t>7 Prihodi od prodaje nefin. Imovine</t>
  </si>
  <si>
    <t>Uređaji, strojevi i oprema za ostale namjene</t>
  </si>
  <si>
    <t>REBALANS 2024.*</t>
  </si>
  <si>
    <t xml:space="preserve">OSTVARENJE/ IZVRŠENJE 
2023. </t>
  </si>
  <si>
    <t xml:space="preserve">OSTVARENJE/ IZVRŠENJE 
2024. </t>
  </si>
  <si>
    <t xml:space="preserve">OSTVARENJE/IZVRŠENJE 
2023. </t>
  </si>
  <si>
    <t xml:space="preserve">OSTVARENJE/IZVRŠENJE 
2024. </t>
  </si>
  <si>
    <t xml:space="preserve"> IZVRŠENJE 
2024. </t>
  </si>
  <si>
    <t xml:space="preserve"> IZVRŠENJE 
2023. </t>
  </si>
  <si>
    <t>IZVRŠENJE FINANCIJSKOG PLANA PRORAČUNSKOG KORISNIKA DRŽAVNOG PRORAČUNA 2024. GODINE</t>
  </si>
  <si>
    <t>Rijeka, 24.03.2025.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</si>
</sst>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8">
    <xf numFmtId="0" fontId="0" fillId="0" borderId="0" xfId="0"/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9" fillId="3" borderId="1" xfId="0" applyFont="1" applyFill="1" applyBorder="1" applyAlignment="1">
      <alignment horizontal="left" vertical="center"/>
    </xf>
    <xf numFmtId="0" fontId="7" fillId="3" borderId="2" xfId="0" applyNumberFormat="1" applyFont="1" applyFill="1" applyBorder="1" applyAlignment="1" applyProtection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NumberFormat="1" applyFont="1" applyFill="1" applyBorder="1" applyAlignment="1" applyProtection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6" fillId="0" borderId="3" xfId="0" quotePrefix="1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5" fillId="0" borderId="3" xfId="0" quotePrefix="1" applyNumberFormat="1" applyFont="1" applyFill="1" applyBorder="1" applyAlignment="1" applyProtection="1">
      <alignment horizontal="center" vertical="center" wrapText="1"/>
    </xf>
    <xf numFmtId="0" fontId="15" fillId="0" borderId="3" xfId="0" quotePrefix="1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6" fillId="3" borderId="3" xfId="0" quotePrefix="1" applyFont="1" applyFill="1" applyBorder="1" applyAlignment="1">
      <alignment horizontal="left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0" fillId="3" borderId="0" xfId="0" applyFill="1"/>
    <xf numFmtId="0" fontId="15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17" fillId="0" borderId="0" xfId="0" applyFont="1"/>
    <xf numFmtId="3" fontId="3" fillId="2" borderId="4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vertical="top" wrapText="1"/>
    </xf>
    <xf numFmtId="0" fontId="18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4" fontId="19" fillId="0" borderId="3" xfId="0" applyNumberFormat="1" applyFont="1" applyBorder="1"/>
    <xf numFmtId="4" fontId="7" fillId="0" borderId="3" xfId="0" applyNumberFormat="1" applyFont="1" applyFill="1" applyBorder="1" applyAlignment="1" applyProtection="1">
      <alignment vertical="center"/>
    </xf>
    <xf numFmtId="4" fontId="7" fillId="3" borderId="3" xfId="0" applyNumberFormat="1" applyFont="1" applyFill="1" applyBorder="1" applyAlignment="1" applyProtection="1">
      <alignment vertical="center"/>
    </xf>
    <xf numFmtId="2" fontId="19" fillId="0" borderId="3" xfId="0" applyNumberFormat="1" applyFont="1" applyBorder="1"/>
    <xf numFmtId="4" fontId="7" fillId="0" borderId="3" xfId="0" applyNumberFormat="1" applyFont="1" applyFill="1" applyBorder="1" applyAlignment="1" applyProtection="1">
      <alignment vertical="center" wrapText="1"/>
    </xf>
    <xf numFmtId="4" fontId="7" fillId="3" borderId="3" xfId="0" applyNumberFormat="1" applyFont="1" applyFill="1" applyBorder="1" applyAlignment="1" applyProtection="1">
      <alignment vertical="center" wrapText="1"/>
    </xf>
    <xf numFmtId="0" fontId="18" fillId="0" borderId="4" xfId="0" applyFont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0" fillId="0" borderId="0" xfId="0" applyAlignment="1"/>
    <xf numFmtId="0" fontId="9" fillId="0" borderId="3" xfId="0" applyNumberFormat="1" applyFont="1" applyFill="1" applyBorder="1" applyAlignment="1" applyProtection="1">
      <alignment horizontal="right" vertical="center" wrapText="1"/>
    </xf>
    <xf numFmtId="0" fontId="9" fillId="0" borderId="3" xfId="0" applyNumberFormat="1" applyFont="1" applyFill="1" applyBorder="1" applyAlignment="1" applyProtection="1">
      <alignment vertical="center" wrapText="1"/>
    </xf>
    <xf numFmtId="4" fontId="6" fillId="0" borderId="3" xfId="0" applyNumberFormat="1" applyFont="1" applyBorder="1" applyAlignment="1">
      <alignment horizontal="right"/>
    </xf>
    <xf numFmtId="4" fontId="9" fillId="0" borderId="3" xfId="0" applyNumberFormat="1" applyFont="1" applyFill="1" applyBorder="1" applyAlignment="1" applyProtection="1">
      <alignment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6" fillId="3" borderId="3" xfId="0" applyNumberFormat="1" applyFont="1" applyFill="1" applyBorder="1" applyAlignment="1" applyProtection="1">
      <alignment horizontal="right" vertical="center" wrapText="1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NumberFormat="1" applyFont="1" applyFill="1" applyBorder="1" applyAlignment="1" applyProtection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 inden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20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 wrapText="1" indent="1"/>
    </xf>
    <xf numFmtId="0" fontId="9" fillId="2" borderId="3" xfId="0" applyNumberFormat="1" applyFont="1" applyFill="1" applyBorder="1" applyAlignment="1" applyProtection="1">
      <alignment horizontal="left" vertical="center" wrapText="1" indent="1"/>
    </xf>
    <xf numFmtId="4" fontId="3" fillId="2" borderId="4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Border="1" applyAlignment="1">
      <alignment vertical="top" wrapText="1"/>
    </xf>
    <xf numFmtId="0" fontId="9" fillId="0" borderId="0" xfId="0" applyNumberFormat="1" applyFont="1" applyFill="1" applyBorder="1" applyAlignment="1" applyProtection="1">
      <alignment vertical="top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0" fillId="0" borderId="0" xfId="0" applyNumberFormat="1"/>
    <xf numFmtId="0" fontId="6" fillId="0" borderId="0" xfId="0" applyNumberFormat="1" applyFont="1" applyFill="1" applyBorder="1" applyAlignment="1" applyProtection="1">
      <alignment horizontal="center" vertical="center" wrapText="1"/>
    </xf>
    <xf numFmtId="2" fontId="21" fillId="0" borderId="3" xfId="0" applyNumberFormat="1" applyFont="1" applyBorder="1"/>
    <xf numFmtId="4" fontId="21" fillId="0" borderId="3" xfId="0" applyNumberFormat="1" applyFont="1" applyBorder="1"/>
    <xf numFmtId="4" fontId="22" fillId="0" borderId="3" xfId="0" applyNumberFormat="1" applyFont="1" applyBorder="1"/>
    <xf numFmtId="4" fontId="23" fillId="2" borderId="3" xfId="0" applyNumberFormat="1" applyFont="1" applyFill="1" applyBorder="1" applyAlignment="1">
      <alignment horizontal="right"/>
    </xf>
    <xf numFmtId="4" fontId="23" fillId="2" borderId="3" xfId="0" applyNumberFormat="1" applyFont="1" applyFill="1" applyBorder="1" applyAlignment="1" applyProtection="1">
      <alignment horizontal="right" wrapText="1"/>
    </xf>
    <xf numFmtId="4" fontId="24" fillId="2" borderId="3" xfId="0" applyNumberFormat="1" applyFont="1" applyFill="1" applyBorder="1" applyAlignment="1">
      <alignment horizontal="right"/>
    </xf>
    <xf numFmtId="4" fontId="24" fillId="2" borderId="3" xfId="0" applyNumberFormat="1" applyFont="1" applyFill="1" applyBorder="1" applyAlignment="1" applyProtection="1">
      <alignment horizontal="right" wrapText="1"/>
    </xf>
    <xf numFmtId="0" fontId="19" fillId="0" borderId="0" xfId="0" applyFont="1"/>
    <xf numFmtId="4" fontId="9" fillId="3" borderId="3" xfId="0" applyNumberFormat="1" applyFont="1" applyFill="1" applyBorder="1" applyAlignment="1" applyProtection="1">
      <alignment wrapText="1"/>
    </xf>
    <xf numFmtId="2" fontId="21" fillId="0" borderId="3" xfId="0" applyNumberFormat="1" applyFont="1" applyBorder="1" applyAlignment="1">
      <alignment horizontal="right"/>
    </xf>
    <xf numFmtId="4" fontId="10" fillId="2" borderId="3" xfId="0" applyNumberFormat="1" applyFont="1" applyFill="1" applyBorder="1" applyAlignment="1">
      <alignment horizontal="right"/>
    </xf>
    <xf numFmtId="2" fontId="25" fillId="0" borderId="3" xfId="0" applyNumberFormat="1" applyFont="1" applyBorder="1"/>
    <xf numFmtId="4" fontId="5" fillId="2" borderId="3" xfId="0" applyNumberFormat="1" applyFont="1" applyFill="1" applyBorder="1" applyAlignment="1"/>
    <xf numFmtId="4" fontId="25" fillId="0" borderId="3" xfId="0" applyNumberFormat="1" applyFont="1" applyBorder="1"/>
    <xf numFmtId="4" fontId="26" fillId="2" borderId="3" xfId="0" applyNumberFormat="1" applyFont="1" applyFill="1" applyBorder="1" applyAlignment="1" applyProtection="1">
      <alignment vertical="center" wrapText="1"/>
    </xf>
    <xf numFmtId="4" fontId="10" fillId="2" borderId="3" xfId="0" applyNumberFormat="1" applyFont="1" applyFill="1" applyBorder="1" applyAlignment="1" applyProtection="1">
      <alignment horizontal="right" wrapText="1"/>
    </xf>
    <xf numFmtId="0" fontId="25" fillId="0" borderId="3" xfId="0" applyFont="1" applyBorder="1"/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9" fillId="0" borderId="3" xfId="0" applyFont="1" applyBorder="1"/>
    <xf numFmtId="0" fontId="27" fillId="0" borderId="3" xfId="0" applyFont="1" applyBorder="1"/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>
      <alignment horizontal="right" wrapText="1"/>
    </xf>
    <xf numFmtId="0" fontId="9" fillId="0" borderId="0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2" xfId="0" quotePrefix="1" applyFont="1" applyFill="1" applyBorder="1" applyAlignment="1">
      <alignment horizontal="left" vertical="center"/>
    </xf>
    <xf numFmtId="0" fontId="9" fillId="0" borderId="4" xfId="0" quotePrefix="1" applyFont="1" applyFill="1" applyBorder="1" applyAlignment="1">
      <alignment horizontal="left" vertical="center"/>
    </xf>
    <xf numFmtId="0" fontId="6" fillId="3" borderId="1" xfId="0" quotePrefix="1" applyFont="1" applyFill="1" applyBorder="1" applyAlignment="1">
      <alignment horizontal="left" vertical="center" wrapText="1"/>
    </xf>
    <xf numFmtId="0" fontId="6" fillId="3" borderId="2" xfId="0" quotePrefix="1" applyFont="1" applyFill="1" applyBorder="1" applyAlignment="1">
      <alignment horizontal="left" vertical="center" wrapText="1"/>
    </xf>
    <xf numFmtId="0" fontId="6" fillId="3" borderId="4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9" fillId="0" borderId="2" xfId="0" quotePrefix="1" applyFont="1" applyBorder="1" applyAlignment="1">
      <alignment horizontal="left" vertical="center"/>
    </xf>
    <xf numFmtId="0" fontId="9" fillId="0" borderId="4" xfId="0" quotePrefix="1" applyFont="1" applyBorder="1" applyAlignment="1">
      <alignment horizontal="left" vertical="center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quotePrefix="1" applyNumberFormat="1" applyFont="1" applyFill="1" applyBorder="1" applyAlignment="1" applyProtection="1">
      <alignment horizontal="left" vertical="center" wrapText="1"/>
    </xf>
    <xf numFmtId="0" fontId="9" fillId="3" borderId="4" xfId="0" quotePrefix="1" applyNumberFormat="1" applyFont="1" applyFill="1" applyBorder="1" applyAlignment="1" applyProtection="1">
      <alignment horizontal="left" vertical="center" wrapText="1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quotePrefix="1" applyNumberFormat="1" applyFont="1" applyFill="1" applyBorder="1" applyAlignment="1" applyProtection="1">
      <alignment horizontal="left" vertical="center" wrapText="1"/>
    </xf>
    <xf numFmtId="0" fontId="9" fillId="0" borderId="4" xfId="0" quotePrefix="1" applyNumberFormat="1" applyFont="1" applyFill="1" applyBorder="1" applyAlignment="1" applyProtection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5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6" fillId="0" borderId="4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15" fillId="0" borderId="4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5" fillId="0" borderId="1" xfId="0" quotePrefix="1" applyFont="1" applyBorder="1" applyAlignment="1">
      <alignment horizontal="center" wrapText="1"/>
    </xf>
    <xf numFmtId="0" fontId="15" fillId="0" borderId="2" xfId="0" quotePrefix="1" applyFont="1" applyBorder="1" applyAlignment="1">
      <alignment horizontal="center" wrapText="1"/>
    </xf>
    <xf numFmtId="0" fontId="15" fillId="0" borderId="4" xfId="0" quotePrefix="1" applyFont="1" applyBorder="1" applyAlignment="1">
      <alignment horizont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/>
    </xf>
    <xf numFmtId="0" fontId="3" fillId="2" borderId="2" xfId="0" applyNumberFormat="1" applyFont="1" applyFill="1" applyBorder="1" applyAlignment="1" applyProtection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/>
    </xf>
    <xf numFmtId="0" fontId="16" fillId="0" borderId="0" xfId="0" applyFont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35"/>
  <sheetViews>
    <sheetView tabSelected="1" topLeftCell="B13" zoomScaleNormal="100" workbookViewId="0">
      <selection activeCell="B30" sqref="B30:C30"/>
    </sheetView>
  </sheetViews>
  <sheetFormatPr defaultRowHeight="15" x14ac:dyDescent="0.25"/>
  <cols>
    <col min="5" max="5" width="13" customWidth="1"/>
    <col min="6" max="10" width="25.28515625" customWidth="1"/>
    <col min="11" max="11" width="20.42578125" customWidth="1"/>
    <col min="12" max="12" width="15.7109375" customWidth="1"/>
    <col min="13" max="13" width="25.28515625" customWidth="1"/>
  </cols>
  <sheetData>
    <row r="1" spans="1:13" ht="42" customHeight="1" x14ac:dyDescent="0.25">
      <c r="A1" s="130" t="s">
        <v>232</v>
      </c>
      <c r="B1" s="130"/>
      <c r="C1" s="130"/>
      <c r="D1" s="130"/>
      <c r="E1" s="130"/>
      <c r="F1" s="71"/>
      <c r="G1" s="71"/>
      <c r="H1" s="71"/>
      <c r="I1" s="71"/>
      <c r="J1" s="33"/>
      <c r="K1" s="33"/>
      <c r="L1" s="33"/>
      <c r="M1" s="33"/>
    </row>
    <row r="2" spans="1:13" ht="35.1" customHeight="1" x14ac:dyDescent="0.25">
      <c r="A2" s="164" t="s">
        <v>310</v>
      </c>
      <c r="B2" s="165"/>
      <c r="C2" s="165"/>
      <c r="D2" s="165"/>
      <c r="E2" s="165"/>
      <c r="F2" s="165"/>
      <c r="G2" s="165"/>
      <c r="H2" s="165"/>
      <c r="I2" s="165"/>
      <c r="J2" s="165"/>
      <c r="K2" s="3"/>
      <c r="L2" s="19"/>
      <c r="M2" s="3"/>
    </row>
    <row r="3" spans="1:13" ht="15.75" customHeight="1" x14ac:dyDescent="0.25">
      <c r="A3" s="128"/>
      <c r="B3" s="166" t="s">
        <v>12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32"/>
    </row>
    <row r="4" spans="1:13" ht="18" x14ac:dyDescent="0.25">
      <c r="B4" s="3"/>
      <c r="C4" s="3"/>
      <c r="D4" s="3"/>
      <c r="E4" s="3"/>
      <c r="F4" s="3"/>
      <c r="G4" s="19"/>
      <c r="H4" s="3"/>
      <c r="I4" s="19"/>
      <c r="J4" s="3"/>
      <c r="K4" s="3"/>
      <c r="L4" s="19"/>
      <c r="M4" s="4"/>
    </row>
    <row r="5" spans="1:13" ht="18" customHeight="1" x14ac:dyDescent="0.25">
      <c r="B5" s="166" t="s">
        <v>52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31"/>
    </row>
    <row r="6" spans="1:13" ht="18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31"/>
    </row>
    <row r="7" spans="1:13" ht="18" customHeight="1" x14ac:dyDescent="0.25">
      <c r="B7" s="157" t="s">
        <v>60</v>
      </c>
      <c r="C7" s="157"/>
      <c r="D7" s="157"/>
      <c r="E7" s="157"/>
      <c r="F7" s="157"/>
      <c r="G7" s="5"/>
      <c r="H7" s="6"/>
      <c r="I7" s="6"/>
      <c r="J7" s="6"/>
      <c r="K7" s="36"/>
      <c r="L7" s="36"/>
    </row>
    <row r="8" spans="1:13" ht="26.1" customHeight="1" x14ac:dyDescent="0.25">
      <c r="B8" s="158" t="s">
        <v>8</v>
      </c>
      <c r="C8" s="159"/>
      <c r="D8" s="159"/>
      <c r="E8" s="159"/>
      <c r="F8" s="160"/>
      <c r="G8" s="34" t="s">
        <v>306</v>
      </c>
      <c r="H8" s="34" t="s">
        <v>277</v>
      </c>
      <c r="I8" s="34" t="s">
        <v>303</v>
      </c>
      <c r="J8" s="34" t="s">
        <v>307</v>
      </c>
      <c r="K8" s="34" t="s">
        <v>25</v>
      </c>
      <c r="L8" s="34" t="s">
        <v>50</v>
      </c>
    </row>
    <row r="9" spans="1:13" x14ac:dyDescent="0.25">
      <c r="B9" s="167">
        <v>1</v>
      </c>
      <c r="C9" s="168"/>
      <c r="D9" s="168"/>
      <c r="E9" s="168"/>
      <c r="F9" s="169"/>
      <c r="G9" s="40">
        <v>2</v>
      </c>
      <c r="H9" s="39">
        <v>3</v>
      </c>
      <c r="I9" s="39">
        <v>4</v>
      </c>
      <c r="J9" s="39">
        <v>5</v>
      </c>
      <c r="K9" s="39" t="s">
        <v>38</v>
      </c>
      <c r="L9" s="39" t="s">
        <v>39</v>
      </c>
    </row>
    <row r="10" spans="1:13" ht="14.45" customHeight="1" x14ac:dyDescent="0.25">
      <c r="B10" s="136" t="s">
        <v>27</v>
      </c>
      <c r="C10" s="137"/>
      <c r="D10" s="137"/>
      <c r="E10" s="137"/>
      <c r="F10" s="138"/>
      <c r="G10" s="62">
        <f>'Prihodi po ek klasifikaciji'!G11</f>
        <v>3651227.86</v>
      </c>
      <c r="H10" s="62">
        <f>'Prihodi po ek klasifikaciji'!H11</f>
        <v>4004427</v>
      </c>
      <c r="I10" s="62">
        <f>'Prihodi po ek klasifikaciji'!I11</f>
        <v>4450205</v>
      </c>
      <c r="J10" s="62">
        <f>'Prihodi po ek klasifikaciji'!J11</f>
        <v>4341646.34</v>
      </c>
      <c r="K10" s="23">
        <f>J10/G10*100</f>
        <v>118.90921373502007</v>
      </c>
      <c r="L10" s="23">
        <f>J10/I10*100</f>
        <v>97.560591927787584</v>
      </c>
    </row>
    <row r="11" spans="1:13" x14ac:dyDescent="0.25">
      <c r="B11" s="139" t="s">
        <v>26</v>
      </c>
      <c r="C11" s="140"/>
      <c r="D11" s="140"/>
      <c r="E11" s="140"/>
      <c r="F11" s="141"/>
      <c r="G11" s="62">
        <f>'Prihodi po ek klasifikaciji'!G36</f>
        <v>158.4</v>
      </c>
      <c r="H11" s="62">
        <f>'Prihodi po ek klasifikaciji'!H36</f>
        <v>0</v>
      </c>
      <c r="I11" s="62">
        <f>'Prihodi po ek klasifikaciji'!I36</f>
        <v>0</v>
      </c>
      <c r="J11" s="62">
        <f>'Prihodi po ek klasifikaciji'!J36</f>
        <v>0</v>
      </c>
      <c r="K11" s="23">
        <f>J11/G11*100</f>
        <v>0</v>
      </c>
      <c r="L11" s="23" t="e">
        <f t="shared" ref="L11:L16" si="0">J11/I11*100</f>
        <v>#DIV/0!</v>
      </c>
    </row>
    <row r="12" spans="1:13" ht="14.45" customHeight="1" x14ac:dyDescent="0.25">
      <c r="B12" s="133" t="s">
        <v>0</v>
      </c>
      <c r="C12" s="134"/>
      <c r="D12" s="134"/>
      <c r="E12" s="134"/>
      <c r="F12" s="135"/>
      <c r="G12" s="63">
        <f>G10+G11</f>
        <v>3651386.26</v>
      </c>
      <c r="H12" s="63">
        <f t="shared" ref="H12:J12" si="1">H10+H11</f>
        <v>4004427</v>
      </c>
      <c r="I12" s="63">
        <f t="shared" si="1"/>
        <v>4450205</v>
      </c>
      <c r="J12" s="63">
        <f t="shared" si="1"/>
        <v>4341646.34</v>
      </c>
      <c r="K12" s="23">
        <f t="shared" ref="K12:K15" si="2">J12/G12*100</f>
        <v>118.90405536005935</v>
      </c>
      <c r="L12" s="23">
        <f>J12/I12*100</f>
        <v>97.560591927787584</v>
      </c>
    </row>
    <row r="13" spans="1:13" ht="14.45" customHeight="1" x14ac:dyDescent="0.25">
      <c r="B13" s="151" t="s">
        <v>28</v>
      </c>
      <c r="C13" s="152"/>
      <c r="D13" s="152"/>
      <c r="E13" s="152"/>
      <c r="F13" s="153"/>
      <c r="G13" s="65">
        <f>'Rashodi po ek.klasifikaciji'!G6</f>
        <v>3569504.1900000004</v>
      </c>
      <c r="H13" s="65">
        <f>'Rashodi po ek.klasifikaciji'!H6</f>
        <v>3938017</v>
      </c>
      <c r="I13" s="65">
        <f>'Rashodi po ek.klasifikaciji'!I6</f>
        <v>4297183</v>
      </c>
      <c r="J13" s="65">
        <f>'Rashodi po ek.klasifikaciji'!J6</f>
        <v>4045386.3100000005</v>
      </c>
      <c r="K13" s="23">
        <f t="shared" si="2"/>
        <v>113.33188293582029</v>
      </c>
      <c r="L13" s="23">
        <f t="shared" si="0"/>
        <v>94.140424319839312</v>
      </c>
    </row>
    <row r="14" spans="1:13" x14ac:dyDescent="0.25">
      <c r="B14" s="145" t="s">
        <v>29</v>
      </c>
      <c r="C14" s="146"/>
      <c r="D14" s="146"/>
      <c r="E14" s="146"/>
      <c r="F14" s="147"/>
      <c r="G14" s="62">
        <f>'Rashodi po ek.klasifikaciji'!G61</f>
        <v>76792.25</v>
      </c>
      <c r="H14" s="62">
        <f>'Rashodi po ek.klasifikaciji'!H61</f>
        <v>81820</v>
      </c>
      <c r="I14" s="62">
        <f>'Rashodi po ek.klasifikaciji'!I61</f>
        <v>195115</v>
      </c>
      <c r="J14" s="62">
        <f>'Rashodi po ek.klasifikaciji'!J61</f>
        <v>138075.15</v>
      </c>
      <c r="K14" s="23">
        <f t="shared" si="2"/>
        <v>179.80349579547413</v>
      </c>
      <c r="L14" s="23">
        <f t="shared" si="0"/>
        <v>70.766035415011658</v>
      </c>
    </row>
    <row r="15" spans="1:13" x14ac:dyDescent="0.25">
      <c r="B15" s="25" t="s">
        <v>1</v>
      </c>
      <c r="C15" s="26"/>
      <c r="D15" s="26"/>
      <c r="E15" s="26"/>
      <c r="F15" s="26"/>
      <c r="G15" s="63">
        <f>G14+G13</f>
        <v>3646296.4400000004</v>
      </c>
      <c r="H15" s="63">
        <f t="shared" ref="H15:J15" si="3">H14+H13</f>
        <v>4019837</v>
      </c>
      <c r="I15" s="63">
        <f t="shared" si="3"/>
        <v>4492298</v>
      </c>
      <c r="J15" s="63">
        <f t="shared" si="3"/>
        <v>4183461.4600000004</v>
      </c>
      <c r="K15" s="23">
        <f t="shared" si="2"/>
        <v>114.73179783484638</v>
      </c>
      <c r="L15" s="23">
        <f t="shared" si="0"/>
        <v>93.125199174231099</v>
      </c>
    </row>
    <row r="16" spans="1:13" ht="14.45" customHeight="1" x14ac:dyDescent="0.25">
      <c r="B16" s="148" t="s">
        <v>2</v>
      </c>
      <c r="C16" s="149"/>
      <c r="D16" s="149"/>
      <c r="E16" s="149"/>
      <c r="F16" s="150"/>
      <c r="G16" s="66">
        <f>G12-G15</f>
        <v>5089.8199999993667</v>
      </c>
      <c r="H16" s="66">
        <f t="shared" ref="H16:J16" si="4">H12-H15</f>
        <v>-15410</v>
      </c>
      <c r="I16" s="66">
        <f t="shared" si="4"/>
        <v>-42093</v>
      </c>
      <c r="J16" s="66">
        <f t="shared" si="4"/>
        <v>158184.87999999942</v>
      </c>
      <c r="K16" s="23">
        <f>J16/G16*100</f>
        <v>3107.8678617322244</v>
      </c>
      <c r="L16" s="23">
        <f t="shared" si="0"/>
        <v>-375.79854132515959</v>
      </c>
    </row>
    <row r="17" spans="1:49" ht="18" x14ac:dyDescent="0.25">
      <c r="B17" s="19"/>
      <c r="C17" s="18"/>
      <c r="D17" s="18"/>
      <c r="E17" s="18"/>
      <c r="F17" s="18"/>
      <c r="G17" s="18"/>
      <c r="H17" s="18"/>
      <c r="I17" s="18"/>
      <c r="J17" s="18"/>
      <c r="K17" s="1"/>
      <c r="L17" s="1"/>
      <c r="M17" s="1"/>
    </row>
    <row r="18" spans="1:49" ht="18" customHeight="1" x14ac:dyDescent="0.25">
      <c r="B18" s="157" t="s">
        <v>57</v>
      </c>
      <c r="C18" s="157"/>
      <c r="D18" s="157"/>
      <c r="E18" s="157"/>
      <c r="F18" s="157"/>
      <c r="G18" s="18"/>
      <c r="H18" s="7"/>
      <c r="I18" s="18"/>
      <c r="J18" s="7"/>
      <c r="K18" s="1"/>
      <c r="L18" s="1"/>
      <c r="M18" s="1"/>
    </row>
    <row r="19" spans="1:49" ht="26.1" customHeight="1" x14ac:dyDescent="0.25">
      <c r="B19" s="158" t="s">
        <v>8</v>
      </c>
      <c r="C19" s="159"/>
      <c r="D19" s="159"/>
      <c r="E19" s="159"/>
      <c r="F19" s="160"/>
      <c r="G19" s="34" t="s">
        <v>306</v>
      </c>
      <c r="H19" s="2" t="s">
        <v>278</v>
      </c>
      <c r="I19" s="2" t="s">
        <v>303</v>
      </c>
      <c r="J19" s="2" t="s">
        <v>307</v>
      </c>
      <c r="K19" s="2" t="s">
        <v>25</v>
      </c>
      <c r="L19" s="2" t="s">
        <v>50</v>
      </c>
    </row>
    <row r="20" spans="1:49" x14ac:dyDescent="0.25">
      <c r="B20" s="161">
        <v>1</v>
      </c>
      <c r="C20" s="162"/>
      <c r="D20" s="162"/>
      <c r="E20" s="162"/>
      <c r="F20" s="163"/>
      <c r="G20" s="41">
        <v>2</v>
      </c>
      <c r="H20" s="39">
        <v>3</v>
      </c>
      <c r="I20" s="39">
        <v>4</v>
      </c>
      <c r="J20" s="39">
        <v>5</v>
      </c>
      <c r="K20" s="39" t="s">
        <v>38</v>
      </c>
      <c r="L20" s="39" t="s">
        <v>39</v>
      </c>
    </row>
    <row r="21" spans="1:49" ht="15.75" customHeight="1" x14ac:dyDescent="0.25">
      <c r="B21" s="136" t="s">
        <v>30</v>
      </c>
      <c r="C21" s="137"/>
      <c r="D21" s="137"/>
      <c r="E21" s="137"/>
      <c r="F21" s="138"/>
      <c r="G21" s="72">
        <v>0</v>
      </c>
      <c r="H21" s="24">
        <v>0</v>
      </c>
      <c r="I21" s="24">
        <v>0</v>
      </c>
      <c r="J21" s="24">
        <v>0</v>
      </c>
      <c r="K21" s="24"/>
      <c r="L21" s="24"/>
    </row>
    <row r="22" spans="1:49" ht="14.45" customHeight="1" x14ac:dyDescent="0.25">
      <c r="B22" s="136" t="s">
        <v>31</v>
      </c>
      <c r="C22" s="137"/>
      <c r="D22" s="137"/>
      <c r="E22" s="137"/>
      <c r="F22" s="138"/>
      <c r="G22" s="73">
        <v>0</v>
      </c>
      <c r="H22" s="24">
        <v>0</v>
      </c>
      <c r="I22" s="24">
        <v>0</v>
      </c>
      <c r="J22" s="24">
        <v>0</v>
      </c>
      <c r="K22" s="24"/>
      <c r="L22" s="24"/>
    </row>
    <row r="23" spans="1:49" ht="15" customHeight="1" x14ac:dyDescent="0.25">
      <c r="B23" s="154" t="s">
        <v>51</v>
      </c>
      <c r="C23" s="155"/>
      <c r="D23" s="155"/>
      <c r="E23" s="155"/>
      <c r="F23" s="156"/>
      <c r="G23" s="43"/>
      <c r="H23" s="44"/>
      <c r="I23" s="44"/>
      <c r="J23" s="44"/>
      <c r="K23" s="44"/>
      <c r="L23" s="44"/>
    </row>
    <row r="24" spans="1:49" s="45" customFormat="1" ht="15" customHeight="1" x14ac:dyDescent="0.25">
      <c r="A24"/>
      <c r="B24" s="136" t="s">
        <v>18</v>
      </c>
      <c r="C24" s="137"/>
      <c r="D24" s="137"/>
      <c r="E24" s="137"/>
      <c r="F24" s="138"/>
      <c r="G24" s="75">
        <v>845662.96</v>
      </c>
      <c r="H24" s="74">
        <v>615410</v>
      </c>
      <c r="I24" s="74">
        <v>672018</v>
      </c>
      <c r="J24" s="74">
        <v>850752.78</v>
      </c>
      <c r="K24" s="74">
        <f>J24/G24*100</f>
        <v>100.60187335153003</v>
      </c>
      <c r="L24" s="74">
        <f>J24/I24*100</f>
        <v>126.59672508772087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5" customFormat="1" ht="15" customHeight="1" x14ac:dyDescent="0.25">
      <c r="A25"/>
      <c r="B25" s="136" t="s">
        <v>56</v>
      </c>
      <c r="C25" s="137"/>
      <c r="D25" s="137"/>
      <c r="E25" s="137"/>
      <c r="F25" s="138"/>
      <c r="G25" s="75">
        <v>-850752.78</v>
      </c>
      <c r="H25" s="74">
        <v>-600000</v>
      </c>
      <c r="I25" s="74">
        <v>-629925</v>
      </c>
      <c r="J25" s="74">
        <v>-1008937.66</v>
      </c>
      <c r="K25" s="74">
        <f t="shared" ref="K25:K26" si="5">J25/G25*100</f>
        <v>118.59351902441036</v>
      </c>
      <c r="L25" s="74">
        <f t="shared" ref="L25:L26" si="6">J25/I25*100</f>
        <v>160.16790252807874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56" customFormat="1" ht="14.45" customHeight="1" x14ac:dyDescent="0.25">
      <c r="A26" s="55"/>
      <c r="B26" s="154" t="s">
        <v>58</v>
      </c>
      <c r="C26" s="155"/>
      <c r="D26" s="155"/>
      <c r="E26" s="155"/>
      <c r="F26" s="156"/>
      <c r="G26" s="76">
        <f>G24+G25</f>
        <v>-5089.8200000000652</v>
      </c>
      <c r="H26" s="77">
        <f>H24+H25</f>
        <v>15410</v>
      </c>
      <c r="I26" s="77">
        <f t="shared" ref="I26:J26" si="7">I24+I25</f>
        <v>42093</v>
      </c>
      <c r="J26" s="77">
        <f t="shared" si="7"/>
        <v>-158184.88</v>
      </c>
      <c r="K26" s="74">
        <f t="shared" si="5"/>
        <v>3107.8678617318092</v>
      </c>
      <c r="L26" s="74">
        <f t="shared" si="6"/>
        <v>-375.79854132516095</v>
      </c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</row>
    <row r="27" spans="1:49" ht="15.6" customHeight="1" x14ac:dyDescent="0.25">
      <c r="B27" s="142" t="s">
        <v>59</v>
      </c>
      <c r="C27" s="143"/>
      <c r="D27" s="143"/>
      <c r="E27" s="143"/>
      <c r="F27" s="144"/>
      <c r="G27" s="108">
        <f>G16+G26</f>
        <v>-6.9849193096160889E-10</v>
      </c>
      <c r="H27" s="108">
        <f t="shared" ref="H27:I27" si="8">H16+H26</f>
        <v>0</v>
      </c>
      <c r="I27" s="108">
        <f t="shared" si="8"/>
        <v>0</v>
      </c>
      <c r="J27" s="108">
        <f>J16+J26</f>
        <v>-5.8207660913467407E-10</v>
      </c>
      <c r="K27" s="74">
        <v>0</v>
      </c>
      <c r="L27" s="74">
        <v>0</v>
      </c>
    </row>
    <row r="29" spans="1:49" x14ac:dyDescent="0.25"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42"/>
    </row>
    <row r="30" spans="1:49" ht="14.45" customHeight="1" x14ac:dyDescent="0.25">
      <c r="B30" s="131" t="s">
        <v>311</v>
      </c>
      <c r="C30" s="131"/>
      <c r="D30" s="91"/>
      <c r="E30" s="91"/>
      <c r="F30" s="91"/>
      <c r="G30" s="91"/>
      <c r="H30" s="91"/>
      <c r="I30" s="91"/>
      <c r="J30" s="91"/>
      <c r="K30" s="91" t="s">
        <v>275</v>
      </c>
      <c r="L30" s="91"/>
    </row>
    <row r="31" spans="1:49" ht="15" customHeight="1" x14ac:dyDescent="0.25">
      <c r="B31" s="91"/>
      <c r="C31" s="91"/>
      <c r="D31" s="91"/>
      <c r="E31" s="91"/>
      <c r="F31" s="91"/>
      <c r="G31" s="91"/>
      <c r="H31" s="91"/>
      <c r="I31" s="91"/>
      <c r="J31" s="91"/>
      <c r="K31" s="132" t="s">
        <v>276</v>
      </c>
      <c r="L31" s="132"/>
    </row>
    <row r="32" spans="1:49" ht="15" customHeight="1" x14ac:dyDescent="0.25"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</row>
    <row r="33" spans="2:12" ht="36.75" customHeight="1" x14ac:dyDescent="0.25"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</row>
    <row r="34" spans="2:12" ht="15" customHeight="1" x14ac:dyDescent="0.25"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</row>
    <row r="35" spans="2:12" x14ac:dyDescent="0.25"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</row>
  </sheetData>
  <mergeCells count="26">
    <mergeCell ref="B25:F25"/>
    <mergeCell ref="B19:F19"/>
    <mergeCell ref="B20:F20"/>
    <mergeCell ref="B21:F21"/>
    <mergeCell ref="A2:J2"/>
    <mergeCell ref="B5:L5"/>
    <mergeCell ref="B3:L3"/>
    <mergeCell ref="B8:F8"/>
    <mergeCell ref="B9:F9"/>
    <mergeCell ref="B7:F7"/>
    <mergeCell ref="A1:E1"/>
    <mergeCell ref="B30:C30"/>
    <mergeCell ref="B32:L33"/>
    <mergeCell ref="B12:F12"/>
    <mergeCell ref="B22:F22"/>
    <mergeCell ref="B10:F10"/>
    <mergeCell ref="B11:F11"/>
    <mergeCell ref="B27:F27"/>
    <mergeCell ref="B14:F14"/>
    <mergeCell ref="B16:F16"/>
    <mergeCell ref="B13:F13"/>
    <mergeCell ref="B26:F26"/>
    <mergeCell ref="B23:F23"/>
    <mergeCell ref="K31:L31"/>
    <mergeCell ref="B18:F18"/>
    <mergeCell ref="B24:F24"/>
  </mergeCells>
  <pageMargins left="0.25" right="0.25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120"/>
  <sheetViews>
    <sheetView topLeftCell="C1" zoomScale="90" zoomScaleNormal="90" workbookViewId="0">
      <selection activeCell="H12" sqref="H1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45" customHeight="1" x14ac:dyDescent="0.25">
      <c r="B1" s="3"/>
      <c r="C1" s="170" t="s">
        <v>232</v>
      </c>
      <c r="D1" s="170"/>
      <c r="E1" s="170"/>
      <c r="F1" s="3"/>
      <c r="G1" s="3"/>
      <c r="H1" s="3"/>
      <c r="I1" s="3"/>
      <c r="J1" s="3"/>
      <c r="K1" s="3"/>
      <c r="L1" s="19"/>
    </row>
    <row r="2" spans="2:12" ht="15.75" customHeight="1" x14ac:dyDescent="0.25">
      <c r="B2" s="166" t="s">
        <v>12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</row>
    <row r="3" spans="2:12" ht="18" x14ac:dyDescent="0.25">
      <c r="B3" s="3"/>
      <c r="C3" s="3"/>
      <c r="D3" s="3"/>
      <c r="E3" s="19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66" t="s">
        <v>54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</row>
    <row r="5" spans="2:12" ht="18" x14ac:dyDescent="0.25">
      <c r="B5" s="3"/>
      <c r="C5" s="3"/>
      <c r="D5" s="3"/>
      <c r="E5" s="19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66" t="s">
        <v>40</v>
      </c>
      <c r="C6" s="166"/>
      <c r="D6" s="166"/>
      <c r="E6" s="166"/>
      <c r="F6" s="166"/>
      <c r="G6" s="166"/>
      <c r="H6" s="166"/>
      <c r="I6" s="166"/>
      <c r="J6" s="166"/>
      <c r="K6" s="166"/>
      <c r="L6" s="166"/>
    </row>
    <row r="7" spans="2:12" ht="18" x14ac:dyDescent="0.25">
      <c r="B7" s="3"/>
      <c r="C7" s="3"/>
      <c r="D7" s="3"/>
      <c r="E7" s="19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74" t="s">
        <v>8</v>
      </c>
      <c r="C8" s="175"/>
      <c r="D8" s="175"/>
      <c r="E8" s="175"/>
      <c r="F8" s="176"/>
      <c r="G8" s="44" t="s">
        <v>304</v>
      </c>
      <c r="H8" s="44" t="s">
        <v>278</v>
      </c>
      <c r="I8" s="44" t="s">
        <v>303</v>
      </c>
      <c r="J8" s="44" t="s">
        <v>305</v>
      </c>
      <c r="K8" s="44" t="s">
        <v>25</v>
      </c>
      <c r="L8" s="44" t="s">
        <v>50</v>
      </c>
    </row>
    <row r="9" spans="2:12" x14ac:dyDescent="0.25">
      <c r="B9" s="171">
        <v>1</v>
      </c>
      <c r="C9" s="172"/>
      <c r="D9" s="172"/>
      <c r="E9" s="172"/>
      <c r="F9" s="173"/>
      <c r="G9" s="46">
        <v>2</v>
      </c>
      <c r="H9" s="46">
        <v>3</v>
      </c>
      <c r="I9" s="46">
        <v>4</v>
      </c>
      <c r="J9" s="46">
        <v>5</v>
      </c>
      <c r="K9" s="46" t="s">
        <v>38</v>
      </c>
      <c r="L9" s="46" t="s">
        <v>39</v>
      </c>
    </row>
    <row r="10" spans="2:12" ht="15.75" x14ac:dyDescent="0.25">
      <c r="B10" s="10"/>
      <c r="C10" s="15"/>
      <c r="D10" s="15"/>
      <c r="E10" s="15"/>
      <c r="F10" s="15" t="s">
        <v>49</v>
      </c>
      <c r="G10" s="110">
        <f>G11+G36</f>
        <v>3651386.26</v>
      </c>
      <c r="H10" s="110">
        <f t="shared" ref="H10:J10" si="0">H11+H36</f>
        <v>4004427</v>
      </c>
      <c r="I10" s="110">
        <f t="shared" si="0"/>
        <v>4450205</v>
      </c>
      <c r="J10" s="110">
        <f t="shared" si="0"/>
        <v>4341646.34</v>
      </c>
      <c r="K10" s="111">
        <f>J10/G10*100</f>
        <v>118.90405536005935</v>
      </c>
      <c r="L10" s="111">
        <f>J10/I10*100</f>
        <v>97.560591927787584</v>
      </c>
    </row>
    <row r="11" spans="2:12" ht="15.75" x14ac:dyDescent="0.25">
      <c r="B11" s="10">
        <v>6</v>
      </c>
      <c r="C11" s="15"/>
      <c r="D11" s="15"/>
      <c r="E11" s="15"/>
      <c r="F11" s="15" t="s">
        <v>3</v>
      </c>
      <c r="G11" s="112">
        <f>G12+G24+G27+G33</f>
        <v>3651227.86</v>
      </c>
      <c r="H11" s="112">
        <f t="shared" ref="H11:I11" si="1">H12+H24+H27+H33</f>
        <v>4004427</v>
      </c>
      <c r="I11" s="112">
        <f t="shared" si="1"/>
        <v>4450205</v>
      </c>
      <c r="J11" s="112">
        <f>J12+J24+J27+J33+J20</f>
        <v>4341646.34</v>
      </c>
      <c r="K11" s="111">
        <f t="shared" ref="K11:K40" si="2">J11/G11*100</f>
        <v>118.90921373502007</v>
      </c>
      <c r="L11" s="111">
        <f t="shared" ref="L11:L40" si="3">J11/I11*100</f>
        <v>97.560591927787584</v>
      </c>
    </row>
    <row r="12" spans="2:12" ht="25.5" x14ac:dyDescent="0.25">
      <c r="B12" s="10"/>
      <c r="C12" s="15">
        <v>63</v>
      </c>
      <c r="D12" s="15"/>
      <c r="E12" s="15"/>
      <c r="F12" s="15" t="s">
        <v>16</v>
      </c>
      <c r="G12" s="110">
        <f>G13+G15+G17+G20</f>
        <v>364854.24</v>
      </c>
      <c r="H12" s="110">
        <f t="shared" ref="H12:I12" si="4">H13+H15+H17+H20</f>
        <v>198271</v>
      </c>
      <c r="I12" s="110">
        <f t="shared" si="4"/>
        <v>511036</v>
      </c>
      <c r="J12" s="110">
        <f>J13+J15+J17</f>
        <v>551819.21</v>
      </c>
      <c r="K12" s="111">
        <f t="shared" si="2"/>
        <v>151.24374325484061</v>
      </c>
      <c r="L12" s="111">
        <f t="shared" si="3"/>
        <v>107.98049648165686</v>
      </c>
    </row>
    <row r="13" spans="2:12" ht="15.75" x14ac:dyDescent="0.25">
      <c r="B13" s="11"/>
      <c r="C13" s="11"/>
      <c r="D13" s="11">
        <v>632</v>
      </c>
      <c r="E13" s="11"/>
      <c r="F13" s="11" t="s">
        <v>81</v>
      </c>
      <c r="G13" s="110">
        <f>G14</f>
        <v>34453.269999999997</v>
      </c>
      <c r="H13" s="110">
        <f t="shared" ref="H13:J13" si="5">H14</f>
        <v>81081</v>
      </c>
      <c r="I13" s="110">
        <f t="shared" si="5"/>
        <v>78780</v>
      </c>
      <c r="J13" s="110">
        <f t="shared" si="5"/>
        <v>78720.06</v>
      </c>
      <c r="K13" s="111">
        <f t="shared" si="2"/>
        <v>228.48356629138542</v>
      </c>
      <c r="L13" s="111">
        <f t="shared" si="3"/>
        <v>99.923914699162225</v>
      </c>
    </row>
    <row r="14" spans="2:12" ht="15.75" x14ac:dyDescent="0.25">
      <c r="B14" s="11"/>
      <c r="C14" s="11"/>
      <c r="D14" s="11"/>
      <c r="E14" s="11">
        <v>6323</v>
      </c>
      <c r="F14" s="11" t="s">
        <v>82</v>
      </c>
      <c r="G14" s="110">
        <f>'Prihodi i rashodi po izvorima'!C24</f>
        <v>34453.269999999997</v>
      </c>
      <c r="H14" s="110">
        <f>'Prihodi i rashodi po izvorima'!D24</f>
        <v>81081</v>
      </c>
      <c r="I14" s="110">
        <f>'Prihodi i rashodi po izvorima'!E24</f>
        <v>78780</v>
      </c>
      <c r="J14" s="110">
        <f>'Prihodi i rashodi po izvorima'!F24</f>
        <v>78720.06</v>
      </c>
      <c r="K14" s="111">
        <f t="shared" si="2"/>
        <v>228.48356629138542</v>
      </c>
      <c r="L14" s="111">
        <f t="shared" si="3"/>
        <v>99.923914699162225</v>
      </c>
    </row>
    <row r="15" spans="2:12" ht="15.75" x14ac:dyDescent="0.25">
      <c r="B15" s="11"/>
      <c r="C15" s="11"/>
      <c r="D15" s="11">
        <v>636</v>
      </c>
      <c r="E15" s="11"/>
      <c r="F15" s="11" t="s">
        <v>83</v>
      </c>
      <c r="G15" s="110">
        <f>G16</f>
        <v>340</v>
      </c>
      <c r="H15" s="110">
        <f t="shared" ref="H15:J15" si="6">H16</f>
        <v>340</v>
      </c>
      <c r="I15" s="110">
        <f t="shared" si="6"/>
        <v>560</v>
      </c>
      <c r="J15" s="110">
        <f t="shared" si="6"/>
        <v>560</v>
      </c>
      <c r="K15" s="111">
        <f t="shared" si="2"/>
        <v>164.70588235294116</v>
      </c>
      <c r="L15" s="111">
        <f t="shared" si="3"/>
        <v>100</v>
      </c>
    </row>
    <row r="16" spans="2:12" ht="15.75" x14ac:dyDescent="0.25">
      <c r="B16" s="11"/>
      <c r="C16" s="11"/>
      <c r="D16" s="11"/>
      <c r="E16" s="11">
        <v>6361</v>
      </c>
      <c r="F16" s="11" t="s">
        <v>73</v>
      </c>
      <c r="G16" s="110">
        <f>'Prihodi i rashodi po izvorima'!C26</f>
        <v>340</v>
      </c>
      <c r="H16" s="110">
        <f>'Prihodi i rashodi po izvorima'!D26</f>
        <v>340</v>
      </c>
      <c r="I16" s="110">
        <f>'Prihodi i rashodi po izvorima'!E26</f>
        <v>560</v>
      </c>
      <c r="J16" s="110">
        <f>'Prihodi i rashodi po izvorima'!F26</f>
        <v>560</v>
      </c>
      <c r="K16" s="111">
        <f t="shared" si="2"/>
        <v>164.70588235294116</v>
      </c>
      <c r="L16" s="111">
        <f t="shared" si="3"/>
        <v>100</v>
      </c>
    </row>
    <row r="17" spans="2:12" ht="15.75" x14ac:dyDescent="0.25">
      <c r="B17" s="11"/>
      <c r="C17" s="11"/>
      <c r="D17" s="11">
        <v>639</v>
      </c>
      <c r="E17" s="11"/>
      <c r="F17" s="11" t="s">
        <v>84</v>
      </c>
      <c r="G17" s="110">
        <f>G18+G19</f>
        <v>329895.48</v>
      </c>
      <c r="H17" s="110">
        <f t="shared" ref="H17:J17" si="7">H18+H19</f>
        <v>116850</v>
      </c>
      <c r="I17" s="110">
        <f t="shared" si="7"/>
        <v>431696</v>
      </c>
      <c r="J17" s="110">
        <f t="shared" si="7"/>
        <v>472539.15</v>
      </c>
      <c r="K17" s="111">
        <f t="shared" si="2"/>
        <v>143.23904953168804</v>
      </c>
      <c r="L17" s="111">
        <f t="shared" si="3"/>
        <v>109.4610906749194</v>
      </c>
    </row>
    <row r="18" spans="2:12" ht="15.75" x14ac:dyDescent="0.25">
      <c r="B18" s="11"/>
      <c r="C18" s="11"/>
      <c r="D18" s="11"/>
      <c r="E18" s="11">
        <v>6391</v>
      </c>
      <c r="F18" s="11" t="s">
        <v>85</v>
      </c>
      <c r="G18" s="110">
        <f>'Prihodi i rashodi po izvorima'!C27</f>
        <v>279796.46999999997</v>
      </c>
      <c r="H18" s="110">
        <f>'Prihodi i rashodi po izvorima'!D27</f>
        <v>116850</v>
      </c>
      <c r="I18" s="110">
        <f>'Prihodi i rashodi po izvorima'!E27</f>
        <v>382168</v>
      </c>
      <c r="J18" s="110">
        <f>'Prihodi i rashodi po izvorima'!F27</f>
        <v>422758.78</v>
      </c>
      <c r="K18" s="111">
        <f t="shared" si="2"/>
        <v>151.09510852656578</v>
      </c>
      <c r="L18" s="111">
        <f t="shared" si="3"/>
        <v>110.6211875405581</v>
      </c>
    </row>
    <row r="19" spans="2:12" ht="15.75" x14ac:dyDescent="0.25">
      <c r="B19" s="11"/>
      <c r="C19" s="11"/>
      <c r="D19" s="12"/>
      <c r="E19" s="11">
        <v>6393</v>
      </c>
      <c r="F19" s="11" t="s">
        <v>86</v>
      </c>
      <c r="G19" s="110">
        <f>'Prihodi i rashodi po izvorima'!C28</f>
        <v>50099.01</v>
      </c>
      <c r="H19" s="110">
        <f>'Prihodi i rashodi po izvorima'!D28</f>
        <v>0</v>
      </c>
      <c r="I19" s="110">
        <f>'Prihodi i rashodi po izvorima'!E28</f>
        <v>49528</v>
      </c>
      <c r="J19" s="110">
        <f>'Prihodi i rashodi po izvorima'!F28</f>
        <v>49780.37</v>
      </c>
      <c r="K19" s="111">
        <f t="shared" si="2"/>
        <v>99.363979447897279</v>
      </c>
      <c r="L19" s="111">
        <f t="shared" si="3"/>
        <v>100.50955015344856</v>
      </c>
    </row>
    <row r="20" spans="2:12" ht="15.75" x14ac:dyDescent="0.25">
      <c r="B20" s="11"/>
      <c r="C20" s="11">
        <v>64</v>
      </c>
      <c r="D20" s="12"/>
      <c r="E20" s="12"/>
      <c r="F20" s="11" t="s">
        <v>87</v>
      </c>
      <c r="G20" s="110">
        <f>G21</f>
        <v>165.48999999999998</v>
      </c>
      <c r="H20" s="110">
        <f t="shared" ref="H20:J20" si="8">H21</f>
        <v>0</v>
      </c>
      <c r="I20" s="110">
        <f t="shared" si="8"/>
        <v>0</v>
      </c>
      <c r="J20" s="110">
        <f t="shared" si="8"/>
        <v>15.5</v>
      </c>
      <c r="K20" s="111">
        <f t="shared" si="2"/>
        <v>9.3661248413801452</v>
      </c>
      <c r="L20" s="111" t="e">
        <f t="shared" si="3"/>
        <v>#DIV/0!</v>
      </c>
    </row>
    <row r="21" spans="2:12" ht="15.75" x14ac:dyDescent="0.25">
      <c r="B21" s="11"/>
      <c r="C21" s="11"/>
      <c r="D21" s="12">
        <v>641</v>
      </c>
      <c r="E21" s="12"/>
      <c r="F21" s="11" t="s">
        <v>88</v>
      </c>
      <c r="G21" s="110">
        <f>G22+G23</f>
        <v>165.48999999999998</v>
      </c>
      <c r="H21" s="110">
        <f t="shared" ref="H21:J21" si="9">H22+H23</f>
        <v>0</v>
      </c>
      <c r="I21" s="110">
        <f t="shared" si="9"/>
        <v>0</v>
      </c>
      <c r="J21" s="110">
        <f t="shared" si="9"/>
        <v>15.5</v>
      </c>
      <c r="K21" s="111">
        <f t="shared" si="2"/>
        <v>9.3661248413801452</v>
      </c>
      <c r="L21" s="111" t="e">
        <f t="shared" si="3"/>
        <v>#DIV/0!</v>
      </c>
    </row>
    <row r="22" spans="2:12" ht="15.75" x14ac:dyDescent="0.25">
      <c r="B22" s="11"/>
      <c r="C22" s="11"/>
      <c r="D22" s="12"/>
      <c r="E22" s="11">
        <v>6413</v>
      </c>
      <c r="F22" s="21" t="s">
        <v>89</v>
      </c>
      <c r="G22" s="110">
        <f>'Prihodi i rashodi po izvorima'!C13+'Prihodi i rashodi po izvorima'!C19</f>
        <v>7.67</v>
      </c>
      <c r="H22" s="110">
        <f>'Prihodi i rashodi po izvorima'!D13+'Prihodi i rashodi po izvorima'!D19</f>
        <v>0</v>
      </c>
      <c r="I22" s="110">
        <f>'Prihodi i rashodi po izvorima'!E13+'Prihodi i rashodi po izvorima'!E19</f>
        <v>0</v>
      </c>
      <c r="J22" s="110">
        <f>'Prihodi i rashodi po izvorima'!F13+'Prihodi i rashodi po izvorima'!F19</f>
        <v>8.43</v>
      </c>
      <c r="K22" s="111">
        <f t="shared" si="2"/>
        <v>109.90873533246415</v>
      </c>
      <c r="L22" s="111" t="e">
        <f t="shared" si="3"/>
        <v>#DIV/0!</v>
      </c>
    </row>
    <row r="23" spans="2:12" ht="25.5" x14ac:dyDescent="0.25">
      <c r="B23" s="11"/>
      <c r="C23" s="11"/>
      <c r="D23" s="12"/>
      <c r="E23" s="11">
        <v>6415</v>
      </c>
      <c r="F23" s="21" t="s">
        <v>271</v>
      </c>
      <c r="G23" s="110">
        <f>'Prihodi i rashodi po izvorima'!C14+'Prihodi i rashodi po izvorima'!C20</f>
        <v>157.82</v>
      </c>
      <c r="H23" s="110">
        <f>'Prihodi i rashodi po izvorima'!D14+'Prihodi i rashodi po izvorima'!D20</f>
        <v>0</v>
      </c>
      <c r="I23" s="110">
        <f>'Prihodi i rashodi po izvorima'!E14+'Prihodi i rashodi po izvorima'!E20</f>
        <v>0</v>
      </c>
      <c r="J23" s="110">
        <f>'Prihodi i rashodi po izvorima'!F14+'Prihodi i rashodi po izvorima'!F20</f>
        <v>7.07</v>
      </c>
      <c r="K23" s="111">
        <f t="shared" si="2"/>
        <v>4.4797870992269679</v>
      </c>
      <c r="L23" s="111" t="e">
        <f t="shared" si="3"/>
        <v>#DIV/0!</v>
      </c>
    </row>
    <row r="24" spans="2:12" ht="25.5" x14ac:dyDescent="0.25">
      <c r="B24" s="11"/>
      <c r="C24" s="11">
        <v>65</v>
      </c>
      <c r="D24" s="12"/>
      <c r="E24" s="11"/>
      <c r="F24" s="21" t="s">
        <v>233</v>
      </c>
      <c r="G24" s="110">
        <f>G25</f>
        <v>378498.23</v>
      </c>
      <c r="H24" s="110">
        <f t="shared" ref="H24:J25" si="10">H25</f>
        <v>400000</v>
      </c>
      <c r="I24" s="110">
        <f t="shared" si="10"/>
        <v>400000</v>
      </c>
      <c r="J24" s="110">
        <f t="shared" si="10"/>
        <v>376111.13</v>
      </c>
      <c r="K24" s="111">
        <f t="shared" si="2"/>
        <v>99.369323338711524</v>
      </c>
      <c r="L24" s="111">
        <f t="shared" si="3"/>
        <v>94.027782500000001</v>
      </c>
    </row>
    <row r="25" spans="2:12" ht="15.75" x14ac:dyDescent="0.25">
      <c r="B25" s="11"/>
      <c r="C25" s="11"/>
      <c r="D25" s="12">
        <v>652</v>
      </c>
      <c r="E25" s="11"/>
      <c r="F25" s="21" t="s">
        <v>90</v>
      </c>
      <c r="G25" s="110">
        <f>G26</f>
        <v>378498.23</v>
      </c>
      <c r="H25" s="110">
        <f t="shared" si="10"/>
        <v>400000</v>
      </c>
      <c r="I25" s="110">
        <f t="shared" si="10"/>
        <v>400000</v>
      </c>
      <c r="J25" s="110">
        <f t="shared" si="10"/>
        <v>376111.13</v>
      </c>
      <c r="K25" s="111">
        <f t="shared" si="2"/>
        <v>99.369323338711524</v>
      </c>
      <c r="L25" s="111">
        <f t="shared" si="3"/>
        <v>94.027782500000001</v>
      </c>
    </row>
    <row r="26" spans="2:12" ht="15.75" x14ac:dyDescent="0.25">
      <c r="B26" s="11"/>
      <c r="C26" s="11"/>
      <c r="D26" s="12"/>
      <c r="E26" s="11">
        <v>6526</v>
      </c>
      <c r="F26" s="21" t="s">
        <v>91</v>
      </c>
      <c r="G26" s="110">
        <f>'Prihodi i rashodi po izvorima'!C21</f>
        <v>378498.23</v>
      </c>
      <c r="H26" s="110">
        <f>'Prihodi i rashodi po izvorima'!D21</f>
        <v>400000</v>
      </c>
      <c r="I26" s="110">
        <f>'Prihodi i rashodi po izvorima'!E21</f>
        <v>400000</v>
      </c>
      <c r="J26" s="110">
        <f>'Prihodi i rashodi po izvorima'!F21</f>
        <v>376111.13</v>
      </c>
      <c r="K26" s="111">
        <f t="shared" si="2"/>
        <v>99.369323338711524</v>
      </c>
      <c r="L26" s="111">
        <f t="shared" si="3"/>
        <v>94.027782500000001</v>
      </c>
    </row>
    <row r="27" spans="2:12" ht="38.25" x14ac:dyDescent="0.25">
      <c r="B27" s="11"/>
      <c r="C27" s="11">
        <v>66</v>
      </c>
      <c r="D27" s="12"/>
      <c r="E27" s="12"/>
      <c r="F27" s="15" t="s">
        <v>264</v>
      </c>
      <c r="G27" s="110">
        <f>G28+G31</f>
        <v>229231.82</v>
      </c>
      <c r="H27" s="110">
        <f t="shared" ref="H27:J27" si="11">H28+H31</f>
        <v>230500</v>
      </c>
      <c r="I27" s="110">
        <f t="shared" si="11"/>
        <v>205547</v>
      </c>
      <c r="J27" s="110">
        <f t="shared" si="11"/>
        <v>156942.15999999997</v>
      </c>
      <c r="K27" s="111">
        <f t="shared" si="2"/>
        <v>68.464386837743547</v>
      </c>
      <c r="L27" s="111">
        <f t="shared" si="3"/>
        <v>76.353417953071542</v>
      </c>
    </row>
    <row r="28" spans="2:12" ht="25.5" x14ac:dyDescent="0.25">
      <c r="B28" s="11"/>
      <c r="C28" s="11"/>
      <c r="D28" s="12">
        <v>661</v>
      </c>
      <c r="E28" s="12"/>
      <c r="F28" s="15" t="s">
        <v>32</v>
      </c>
      <c r="G28" s="110">
        <f>G29+G30</f>
        <v>173908.62</v>
      </c>
      <c r="H28" s="110">
        <f t="shared" ref="H28:J28" si="12">H29+H30</f>
        <v>230000</v>
      </c>
      <c r="I28" s="110">
        <f t="shared" si="12"/>
        <v>180000</v>
      </c>
      <c r="J28" s="110">
        <f t="shared" si="12"/>
        <v>135830.29999999999</v>
      </c>
      <c r="K28" s="111">
        <f t="shared" si="2"/>
        <v>78.104409085645088</v>
      </c>
      <c r="L28" s="111">
        <f t="shared" si="3"/>
        <v>75.461277777777767</v>
      </c>
    </row>
    <row r="29" spans="2:12" ht="15.75" x14ac:dyDescent="0.25">
      <c r="B29" s="11"/>
      <c r="C29" s="11"/>
      <c r="D29" s="12"/>
      <c r="E29" s="11">
        <v>6614</v>
      </c>
      <c r="F29" s="15" t="s">
        <v>33</v>
      </c>
      <c r="G29" s="110"/>
      <c r="H29" s="110"/>
      <c r="I29" s="110"/>
      <c r="J29" s="113"/>
      <c r="K29" s="111" t="e">
        <f t="shared" si="2"/>
        <v>#DIV/0!</v>
      </c>
      <c r="L29" s="111" t="e">
        <f t="shared" si="3"/>
        <v>#DIV/0!</v>
      </c>
    </row>
    <row r="30" spans="2:12" ht="15.75" x14ac:dyDescent="0.25">
      <c r="B30" s="11"/>
      <c r="C30" s="11"/>
      <c r="D30" s="12"/>
      <c r="E30" s="11">
        <v>6615</v>
      </c>
      <c r="F30" s="15" t="s">
        <v>92</v>
      </c>
      <c r="G30" s="110">
        <f>'Prihodi i rashodi po izvorima'!C16</f>
        <v>173908.62</v>
      </c>
      <c r="H30" s="110">
        <f>'Prihodi i rashodi po izvorima'!D16</f>
        <v>230000</v>
      </c>
      <c r="I30" s="110">
        <f>'Prihodi i rashodi po izvorima'!E16</f>
        <v>180000</v>
      </c>
      <c r="J30" s="110">
        <f>'Prihodi i rashodi po izvorima'!F16</f>
        <v>135830.29999999999</v>
      </c>
      <c r="K30" s="111">
        <f t="shared" si="2"/>
        <v>78.104409085645088</v>
      </c>
      <c r="L30" s="111">
        <f t="shared" si="3"/>
        <v>75.461277777777767</v>
      </c>
    </row>
    <row r="31" spans="2:12" ht="38.25" x14ac:dyDescent="0.25">
      <c r="B31" s="11"/>
      <c r="C31" s="11"/>
      <c r="D31" s="12">
        <v>663</v>
      </c>
      <c r="E31" s="12"/>
      <c r="F31" s="15" t="s">
        <v>262</v>
      </c>
      <c r="G31" s="110">
        <f>G32</f>
        <v>55323.199999999997</v>
      </c>
      <c r="H31" s="110">
        <f t="shared" ref="H31:J31" si="13">H32</f>
        <v>500</v>
      </c>
      <c r="I31" s="110">
        <f t="shared" si="13"/>
        <v>25547</v>
      </c>
      <c r="J31" s="110">
        <f t="shared" si="13"/>
        <v>21111.86</v>
      </c>
      <c r="K31" s="111">
        <f t="shared" si="2"/>
        <v>38.160952367180499</v>
      </c>
      <c r="L31" s="111">
        <f t="shared" si="3"/>
        <v>82.639292284808391</v>
      </c>
    </row>
    <row r="32" spans="2:12" ht="15.75" x14ac:dyDescent="0.25">
      <c r="B32" s="11"/>
      <c r="C32" s="11"/>
      <c r="D32" s="12"/>
      <c r="E32" s="12">
        <v>6631</v>
      </c>
      <c r="F32" s="15" t="s">
        <v>93</v>
      </c>
      <c r="G32" s="110">
        <f>'Prihodi i rashodi po izvorima'!C31</f>
        <v>55323.199999999997</v>
      </c>
      <c r="H32" s="110">
        <f>'Prihodi i rashodi po izvorima'!D31</f>
        <v>500</v>
      </c>
      <c r="I32" s="110">
        <f>'Prihodi i rashodi po izvorima'!E31</f>
        <v>25547</v>
      </c>
      <c r="J32" s="110">
        <f>'Prihodi i rashodi po izvorima'!F31</f>
        <v>21111.86</v>
      </c>
      <c r="K32" s="111">
        <f t="shared" si="2"/>
        <v>38.160952367180499</v>
      </c>
      <c r="L32" s="111">
        <f t="shared" si="3"/>
        <v>82.639292284808391</v>
      </c>
    </row>
    <row r="33" spans="2:12" ht="25.5" x14ac:dyDescent="0.25">
      <c r="B33" s="11"/>
      <c r="C33" s="11">
        <v>67</v>
      </c>
      <c r="D33" s="12"/>
      <c r="E33" s="12"/>
      <c r="F33" s="15" t="s">
        <v>265</v>
      </c>
      <c r="G33" s="110">
        <f>G34</f>
        <v>2678643.5699999998</v>
      </c>
      <c r="H33" s="110">
        <f t="shared" ref="H33:J34" si="14">H34</f>
        <v>3175656</v>
      </c>
      <c r="I33" s="110">
        <f t="shared" si="14"/>
        <v>3333622</v>
      </c>
      <c r="J33" s="110">
        <f t="shared" si="14"/>
        <v>3256758.34</v>
      </c>
      <c r="K33" s="111">
        <f t="shared" si="2"/>
        <v>121.58237013967484</v>
      </c>
      <c r="L33" s="111">
        <f t="shared" si="3"/>
        <v>97.69428987449686</v>
      </c>
    </row>
    <row r="34" spans="2:12" ht="25.5" x14ac:dyDescent="0.25">
      <c r="B34" s="11"/>
      <c r="C34" s="11"/>
      <c r="D34" s="12">
        <v>671</v>
      </c>
      <c r="E34" s="12"/>
      <c r="F34" s="15" t="s">
        <v>94</v>
      </c>
      <c r="G34" s="110">
        <f>G35</f>
        <v>2678643.5699999998</v>
      </c>
      <c r="H34" s="110">
        <f t="shared" si="14"/>
        <v>3175656</v>
      </c>
      <c r="I34" s="110">
        <f t="shared" si="14"/>
        <v>3333622</v>
      </c>
      <c r="J34" s="110">
        <f t="shared" si="14"/>
        <v>3256758.34</v>
      </c>
      <c r="K34" s="111">
        <f t="shared" si="2"/>
        <v>121.58237013967484</v>
      </c>
      <c r="L34" s="111">
        <f t="shared" si="3"/>
        <v>97.69428987449686</v>
      </c>
    </row>
    <row r="35" spans="2:12" ht="25.5" x14ac:dyDescent="0.25">
      <c r="B35" s="11"/>
      <c r="C35" s="11"/>
      <c r="D35" s="12"/>
      <c r="E35" s="11">
        <v>6711</v>
      </c>
      <c r="F35" s="15" t="s">
        <v>234</v>
      </c>
      <c r="G35" s="110">
        <f>'Prihodi i rashodi po izvorima'!C9</f>
        <v>2678643.5699999998</v>
      </c>
      <c r="H35" s="110">
        <f>'Prihodi i rashodi po izvorima'!D9</f>
        <v>3175656</v>
      </c>
      <c r="I35" s="110">
        <f>'Prihodi i rashodi po izvorima'!E9</f>
        <v>3333622</v>
      </c>
      <c r="J35" s="110">
        <f>'Prihodi i rashodi po izvorima'!F9</f>
        <v>3256758.34</v>
      </c>
      <c r="K35" s="111">
        <f t="shared" si="2"/>
        <v>121.58237013967484</v>
      </c>
      <c r="L35" s="111">
        <f t="shared" si="3"/>
        <v>97.69428987449686</v>
      </c>
    </row>
    <row r="36" spans="2:12" ht="15.75" x14ac:dyDescent="0.25">
      <c r="B36" s="22">
        <v>7</v>
      </c>
      <c r="C36" s="11"/>
      <c r="D36" s="12"/>
      <c r="E36" s="12"/>
      <c r="F36" s="15" t="s">
        <v>23</v>
      </c>
      <c r="G36" s="114">
        <f>G37</f>
        <v>158.4</v>
      </c>
      <c r="H36" s="114">
        <f t="shared" ref="H36:J38" si="15">H37</f>
        <v>0</v>
      </c>
      <c r="I36" s="114">
        <f t="shared" si="15"/>
        <v>0</v>
      </c>
      <c r="J36" s="114">
        <f t="shared" si="15"/>
        <v>0</v>
      </c>
      <c r="K36" s="111">
        <f t="shared" si="2"/>
        <v>0</v>
      </c>
      <c r="L36" s="111" t="e">
        <f t="shared" si="3"/>
        <v>#DIV/0!</v>
      </c>
    </row>
    <row r="37" spans="2:12" ht="30.75" customHeight="1" x14ac:dyDescent="0.25">
      <c r="B37" s="11"/>
      <c r="C37" s="11">
        <v>72</v>
      </c>
      <c r="D37" s="12"/>
      <c r="E37" s="12"/>
      <c r="F37" s="30" t="s">
        <v>24</v>
      </c>
      <c r="G37" s="110">
        <f>G38</f>
        <v>158.4</v>
      </c>
      <c r="H37" s="110">
        <f t="shared" si="15"/>
        <v>0</v>
      </c>
      <c r="I37" s="110">
        <f t="shared" si="15"/>
        <v>0</v>
      </c>
      <c r="J37" s="110">
        <f t="shared" si="15"/>
        <v>0</v>
      </c>
      <c r="K37" s="111">
        <f t="shared" si="2"/>
        <v>0</v>
      </c>
      <c r="L37" s="111" t="e">
        <f t="shared" si="3"/>
        <v>#DIV/0!</v>
      </c>
    </row>
    <row r="38" spans="2:12" ht="15.75" x14ac:dyDescent="0.25">
      <c r="B38" s="11"/>
      <c r="C38" s="11"/>
      <c r="D38" s="11">
        <v>722</v>
      </c>
      <c r="E38" s="11"/>
      <c r="F38" s="30" t="s">
        <v>95</v>
      </c>
      <c r="G38" s="110">
        <f>G39</f>
        <v>158.4</v>
      </c>
      <c r="H38" s="110">
        <f t="shared" si="15"/>
        <v>0</v>
      </c>
      <c r="I38" s="110">
        <f t="shared" si="15"/>
        <v>0</v>
      </c>
      <c r="J38" s="110">
        <f t="shared" si="15"/>
        <v>0</v>
      </c>
      <c r="K38" s="111">
        <f t="shared" si="2"/>
        <v>0</v>
      </c>
      <c r="L38" s="111" t="e">
        <f t="shared" si="3"/>
        <v>#DIV/0!</v>
      </c>
    </row>
    <row r="39" spans="2:12" ht="15.75" x14ac:dyDescent="0.25">
      <c r="B39" s="11"/>
      <c r="C39" s="11"/>
      <c r="D39" s="11"/>
      <c r="E39" s="11">
        <v>7221</v>
      </c>
      <c r="F39" s="30" t="s">
        <v>96</v>
      </c>
      <c r="G39" s="110">
        <f>'Prihodi i rashodi po izvorima'!C34</f>
        <v>158.4</v>
      </c>
      <c r="H39" s="110">
        <f>'Prihodi i rashodi po izvorima'!D34</f>
        <v>0</v>
      </c>
      <c r="I39" s="110">
        <f>'Prihodi i rashodi po izvorima'!E34</f>
        <v>0</v>
      </c>
      <c r="J39" s="110">
        <v>0</v>
      </c>
      <c r="K39" s="111">
        <f t="shared" si="2"/>
        <v>0</v>
      </c>
      <c r="L39" s="111" t="e">
        <f t="shared" si="3"/>
        <v>#DIV/0!</v>
      </c>
    </row>
    <row r="40" spans="2:12" ht="15.75" x14ac:dyDescent="0.25">
      <c r="B40" s="11"/>
      <c r="C40" s="11"/>
      <c r="D40" s="11"/>
      <c r="E40" s="11"/>
      <c r="F40" s="30"/>
      <c r="G40" s="110"/>
      <c r="H40" s="110"/>
      <c r="I40" s="110"/>
      <c r="J40" s="113"/>
      <c r="K40" s="111" t="e">
        <f t="shared" si="2"/>
        <v>#DIV/0!</v>
      </c>
      <c r="L40" s="111" t="e">
        <f t="shared" si="3"/>
        <v>#DIV/0!</v>
      </c>
    </row>
    <row r="41" spans="2:12" x14ac:dyDescent="0.25">
      <c r="G41" s="107"/>
      <c r="H41" s="107"/>
      <c r="I41" s="107"/>
      <c r="J41" s="107"/>
      <c r="K41" s="107"/>
      <c r="L41" s="107"/>
    </row>
    <row r="42" spans="2:12" ht="18" x14ac:dyDescent="0.25">
      <c r="B42" s="3"/>
      <c r="C42" s="3"/>
      <c r="D42" s="3"/>
      <c r="E42" s="19"/>
      <c r="F42" s="3"/>
      <c r="G42" s="99"/>
      <c r="H42" s="99"/>
      <c r="I42" s="99"/>
      <c r="J42" s="4"/>
      <c r="K42" s="4"/>
      <c r="L42" s="4"/>
    </row>
    <row r="43" spans="2:12" ht="36.75" customHeight="1" x14ac:dyDescent="0.25"/>
    <row r="44" spans="2:12" x14ac:dyDescent="0.25"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</row>
    <row r="45" spans="2:12" x14ac:dyDescent="0.25"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</row>
    <row r="118" ht="15" customHeight="1" x14ac:dyDescent="0.25"/>
    <row r="120" ht="4.5" customHeight="1" x14ac:dyDescent="0.25"/>
  </sheetData>
  <autoFilter ref="F1:F45" xr:uid="{509953AD-7089-4A96-8601-2094EC3EE237}"/>
  <mergeCells count="6">
    <mergeCell ref="C1:E1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30F86-4931-4768-AB8A-D46E66EF78D2}">
  <dimension ref="A1:L78"/>
  <sheetViews>
    <sheetView topLeftCell="B55" zoomScaleNormal="100" workbookViewId="0">
      <selection activeCell="F68" sqref="F68"/>
    </sheetView>
  </sheetViews>
  <sheetFormatPr defaultRowHeight="15" x14ac:dyDescent="0.25"/>
  <cols>
    <col min="6" max="6" width="18.42578125" customWidth="1"/>
    <col min="7" max="7" width="20.7109375" customWidth="1"/>
    <col min="8" max="8" width="21.5703125" customWidth="1"/>
    <col min="9" max="9" width="19.28515625" customWidth="1"/>
    <col min="10" max="10" width="18.85546875" customWidth="1"/>
    <col min="11" max="11" width="15.42578125" customWidth="1"/>
    <col min="12" max="12" width="17" customWidth="1"/>
  </cols>
  <sheetData>
    <row r="1" spans="1:12" x14ac:dyDescent="0.25">
      <c r="A1" s="129"/>
    </row>
    <row r="3" spans="1:12" ht="38.25" x14ac:dyDescent="0.25">
      <c r="B3" s="174" t="s">
        <v>8</v>
      </c>
      <c r="C3" s="175"/>
      <c r="D3" s="175"/>
      <c r="E3" s="175"/>
      <c r="F3" s="176"/>
      <c r="G3" s="44" t="s">
        <v>304</v>
      </c>
      <c r="H3" s="44" t="s">
        <v>277</v>
      </c>
      <c r="I3" s="44" t="s">
        <v>303</v>
      </c>
      <c r="J3" s="44" t="s">
        <v>305</v>
      </c>
      <c r="K3" s="44" t="s">
        <v>25</v>
      </c>
      <c r="L3" s="44" t="s">
        <v>50</v>
      </c>
    </row>
    <row r="4" spans="1:12" x14ac:dyDescent="0.25">
      <c r="B4" s="171">
        <v>1</v>
      </c>
      <c r="C4" s="172"/>
      <c r="D4" s="172"/>
      <c r="E4" s="172"/>
      <c r="F4" s="173"/>
      <c r="G4" s="44">
        <v>2</v>
      </c>
      <c r="H4" s="44">
        <v>3</v>
      </c>
      <c r="I4" s="44">
        <v>4</v>
      </c>
      <c r="J4" s="44">
        <v>5</v>
      </c>
      <c r="K4" s="44" t="s">
        <v>38</v>
      </c>
      <c r="L4" s="44" t="s">
        <v>39</v>
      </c>
    </row>
    <row r="5" spans="1:12" ht="15.75" x14ac:dyDescent="0.25">
      <c r="B5" s="10"/>
      <c r="C5" s="10"/>
      <c r="D5" s="10"/>
      <c r="E5" s="10"/>
      <c r="F5" s="10" t="s">
        <v>48</v>
      </c>
      <c r="G5" s="110">
        <f>G6+G61</f>
        <v>3646296.4400000004</v>
      </c>
      <c r="H5" s="110">
        <f t="shared" ref="H5:I5" si="0">H6+H61</f>
        <v>4019837</v>
      </c>
      <c r="I5" s="110">
        <f t="shared" si="0"/>
        <v>4492298</v>
      </c>
      <c r="J5" s="110">
        <f>J6+J61</f>
        <v>4183461.4600000004</v>
      </c>
      <c r="K5" s="111">
        <f>J5/G5*100</f>
        <v>114.73179783484638</v>
      </c>
      <c r="L5" s="111">
        <f>J5/I5*100</f>
        <v>93.125199174231099</v>
      </c>
    </row>
    <row r="6" spans="1:12" ht="25.5" x14ac:dyDescent="0.25">
      <c r="B6" s="10">
        <v>3</v>
      </c>
      <c r="C6" s="10"/>
      <c r="D6" s="10"/>
      <c r="E6" s="10"/>
      <c r="F6" s="10" t="s">
        <v>4</v>
      </c>
      <c r="G6" s="110">
        <f>G7+G15+G47+G52+G55+G58</f>
        <v>3569504.1900000004</v>
      </c>
      <c r="H6" s="110">
        <f t="shared" ref="H6:J6" si="1">H7+H15+H47+H52+H55+H58</f>
        <v>3938017</v>
      </c>
      <c r="I6" s="110">
        <f t="shared" si="1"/>
        <v>4297183</v>
      </c>
      <c r="J6" s="110">
        <f t="shared" si="1"/>
        <v>4045386.3100000005</v>
      </c>
      <c r="K6" s="111">
        <f t="shared" ref="K6:K76" si="2">J6/G6*100</f>
        <v>113.33188293582029</v>
      </c>
      <c r="L6" s="111">
        <f t="shared" ref="L6:L76" si="3">J6/I6*100</f>
        <v>94.140424319839312</v>
      </c>
    </row>
    <row r="7" spans="1:12" ht="25.5" x14ac:dyDescent="0.25">
      <c r="B7" s="10"/>
      <c r="C7" s="15">
        <v>31</v>
      </c>
      <c r="D7" s="15"/>
      <c r="E7" s="15"/>
      <c r="F7" s="15" t="s">
        <v>5</v>
      </c>
      <c r="G7" s="110">
        <f>G8+G10+G12</f>
        <v>2785283.27</v>
      </c>
      <c r="H7" s="110">
        <f t="shared" ref="H7:J7" si="4">H8+H10+H12</f>
        <v>3066875</v>
      </c>
      <c r="I7" s="110">
        <f t="shared" si="4"/>
        <v>3330990</v>
      </c>
      <c r="J7" s="110">
        <f t="shared" si="4"/>
        <v>3227044.08</v>
      </c>
      <c r="K7" s="111">
        <f t="shared" si="2"/>
        <v>115.86053435778545</v>
      </c>
      <c r="L7" s="111">
        <f t="shared" si="3"/>
        <v>96.879428638332755</v>
      </c>
    </row>
    <row r="8" spans="1:12" ht="15.75" x14ac:dyDescent="0.25">
      <c r="B8" s="11"/>
      <c r="C8" s="11"/>
      <c r="D8" s="11">
        <v>311</v>
      </c>
      <c r="E8" s="11"/>
      <c r="F8" s="11" t="s">
        <v>34</v>
      </c>
      <c r="G8" s="110">
        <f>G9</f>
        <v>2307496.21</v>
      </c>
      <c r="H8" s="110">
        <f t="shared" ref="H8:J8" si="5">H9</f>
        <v>2522813</v>
      </c>
      <c r="I8" s="110">
        <f t="shared" si="5"/>
        <v>2762821</v>
      </c>
      <c r="J8" s="110">
        <f t="shared" si="5"/>
        <v>2672893.58</v>
      </c>
      <c r="K8" s="111">
        <f t="shared" si="2"/>
        <v>115.835231642699</v>
      </c>
      <c r="L8" s="111">
        <f t="shared" si="3"/>
        <v>96.745086996225965</v>
      </c>
    </row>
    <row r="9" spans="1:12" ht="15.75" x14ac:dyDescent="0.25">
      <c r="B9" s="11"/>
      <c r="C9" s="11"/>
      <c r="D9" s="11"/>
      <c r="E9" s="11">
        <v>3111</v>
      </c>
      <c r="F9" s="11" t="s">
        <v>35</v>
      </c>
      <c r="G9" s="110">
        <f>'Prihodi i rashodi po izvorima'!C41+'Prihodi i rashodi po izvorima'!C100+'Prihodi i rashodi po izvorima'!C163+'Prihodi i rashodi po izvorima'!C232+'Prihodi i rashodi po izvorima'!C317+'Prihodi i rashodi po izvorima'!C266</f>
        <v>2307496.21</v>
      </c>
      <c r="H9" s="110">
        <f>'Prihodi i rashodi po izvorima'!D41+'Prihodi i rashodi po izvorima'!D100+'Prihodi i rashodi po izvorima'!D163+'Prihodi i rashodi po izvorima'!D232+'Prihodi i rashodi po izvorima'!D317+'Prihodi i rashodi po izvorima'!D266</f>
        <v>2522813</v>
      </c>
      <c r="I9" s="110">
        <f>'Prihodi i rashodi po izvorima'!E41+'Prihodi i rashodi po izvorima'!E100+'Prihodi i rashodi po izvorima'!E163+'Prihodi i rashodi po izvorima'!E232+'Prihodi i rashodi po izvorima'!E317+'Prihodi i rashodi po izvorima'!E266</f>
        <v>2762821</v>
      </c>
      <c r="J9" s="110">
        <f>'Prihodi i rashodi po izvorima'!F41+'Prihodi i rashodi po izvorima'!F100+'Prihodi i rashodi po izvorima'!F163+'Prihodi i rashodi po izvorima'!F232+'Prihodi i rashodi po izvorima'!F317+'Prihodi i rashodi po izvorima'!F266</f>
        <v>2672893.58</v>
      </c>
      <c r="K9" s="111">
        <f t="shared" si="2"/>
        <v>115.835231642699</v>
      </c>
      <c r="L9" s="111">
        <f t="shared" si="3"/>
        <v>96.745086996225965</v>
      </c>
    </row>
    <row r="10" spans="1:12" ht="15.75" x14ac:dyDescent="0.25">
      <c r="B10" s="11"/>
      <c r="C10" s="11"/>
      <c r="D10" s="11">
        <v>312</v>
      </c>
      <c r="E10" s="11"/>
      <c r="F10" s="11" t="s">
        <v>153</v>
      </c>
      <c r="G10" s="110">
        <f>G11</f>
        <v>103671.79000000001</v>
      </c>
      <c r="H10" s="110">
        <f t="shared" ref="H10:J10" si="6">H11</f>
        <v>123572</v>
      </c>
      <c r="I10" s="110">
        <f t="shared" si="6"/>
        <v>114553</v>
      </c>
      <c r="J10" s="110">
        <f t="shared" si="6"/>
        <v>113072.11</v>
      </c>
      <c r="K10" s="111">
        <f t="shared" si="2"/>
        <v>109.06738467619783</v>
      </c>
      <c r="L10" s="111">
        <f t="shared" si="3"/>
        <v>98.707244681501138</v>
      </c>
    </row>
    <row r="11" spans="1:12" ht="15.75" x14ac:dyDescent="0.25">
      <c r="B11" s="11"/>
      <c r="C11" s="11"/>
      <c r="D11" s="11"/>
      <c r="E11" s="11">
        <v>3121</v>
      </c>
      <c r="F11" s="11" t="s">
        <v>153</v>
      </c>
      <c r="G11" s="110">
        <f>'Prihodi i rashodi po izvorima'!C43+'Prihodi i rashodi po izvorima'!C102+'Prihodi i rashodi po izvorima'!C165+'Prihodi i rashodi po izvorima'!C234+'Prihodi i rashodi po izvorima'!C268+'Prihodi i rashodi po izvorima'!C319</f>
        <v>103671.79000000001</v>
      </c>
      <c r="H11" s="110">
        <f>'Prihodi i rashodi po izvorima'!D43+'Prihodi i rashodi po izvorima'!D102+'Prihodi i rashodi po izvorima'!D165+'Prihodi i rashodi po izvorima'!D234+'Prihodi i rashodi po izvorima'!D268+'Prihodi i rashodi po izvorima'!D319</f>
        <v>123572</v>
      </c>
      <c r="I11" s="110">
        <f>'Prihodi i rashodi po izvorima'!E43+'Prihodi i rashodi po izvorima'!E102+'Prihodi i rashodi po izvorima'!E165+'Prihodi i rashodi po izvorima'!E234+'Prihodi i rashodi po izvorima'!E268+'Prihodi i rashodi po izvorima'!E319</f>
        <v>114553</v>
      </c>
      <c r="J11" s="110">
        <f>'Prihodi i rashodi po izvorima'!F43+'Prihodi i rashodi po izvorima'!F102+'Prihodi i rashodi po izvorima'!F165+'Prihodi i rashodi po izvorima'!F234+'Prihodi i rashodi po izvorima'!F268+'Prihodi i rashodi po izvorima'!F319</f>
        <v>113072.11</v>
      </c>
      <c r="K11" s="111">
        <f t="shared" si="2"/>
        <v>109.06738467619783</v>
      </c>
      <c r="L11" s="111">
        <f t="shared" si="3"/>
        <v>98.707244681501138</v>
      </c>
    </row>
    <row r="12" spans="1:12" ht="15.75" x14ac:dyDescent="0.25">
      <c r="B12" s="11"/>
      <c r="C12" s="11"/>
      <c r="D12" s="11">
        <v>313</v>
      </c>
      <c r="E12" s="11"/>
      <c r="F12" s="11" t="s">
        <v>154</v>
      </c>
      <c r="G12" s="110">
        <f>SUM(G13:G14)</f>
        <v>374115.27000000008</v>
      </c>
      <c r="H12" s="110">
        <f t="shared" ref="H12:J12" si="7">SUM(H13:H14)</f>
        <v>420490</v>
      </c>
      <c r="I12" s="110">
        <f t="shared" si="7"/>
        <v>453616</v>
      </c>
      <c r="J12" s="110">
        <f t="shared" si="7"/>
        <v>441078.39</v>
      </c>
      <c r="K12" s="111">
        <f t="shared" si="2"/>
        <v>117.89906089639162</v>
      </c>
      <c r="L12" s="111">
        <f t="shared" si="3"/>
        <v>97.236074124369509</v>
      </c>
    </row>
    <row r="13" spans="1:12" ht="15.75" x14ac:dyDescent="0.25">
      <c r="B13" s="11"/>
      <c r="C13" s="11"/>
      <c r="D13" s="11"/>
      <c r="E13" s="11">
        <v>3132</v>
      </c>
      <c r="F13" s="11" t="s">
        <v>155</v>
      </c>
      <c r="G13" s="110">
        <f>'Prihodi i rashodi po izvorima'!C45+'Prihodi i rashodi po izvorima'!C104+'Prihodi i rashodi po izvorima'!C167+'Prihodi i rashodi po izvorima'!C236+'Prihodi i rashodi po izvorima'!C270+'Prihodi i rashodi po izvorima'!C321</f>
        <v>373848.41000000009</v>
      </c>
      <c r="H13" s="110">
        <f>'Prihodi i rashodi po izvorima'!D45+'Prihodi i rashodi po izvorima'!D104+'Prihodi i rashodi po izvorima'!D167+'Prihodi i rashodi po izvorima'!D236+'Prihodi i rashodi po izvorima'!D270+'Prihodi i rashodi po izvorima'!D321</f>
        <v>420290</v>
      </c>
      <c r="I13" s="110">
        <f>'Prihodi i rashodi po izvorima'!E45+'Prihodi i rashodi po izvorima'!E104+'Prihodi i rashodi po izvorima'!E167+'Prihodi i rashodi po izvorima'!E236+'Prihodi i rashodi po izvorima'!E270+'Prihodi i rashodi po izvorima'!E321</f>
        <v>453579</v>
      </c>
      <c r="J13" s="110">
        <f>'Prihodi i rashodi po izvorima'!F45+'Prihodi i rashodi po izvorima'!F104+'Prihodi i rashodi po izvorima'!F167+'Prihodi i rashodi po izvorima'!F236+'Prihodi i rashodi po izvorima'!F270+'Prihodi i rashodi po izvorima'!F321</f>
        <v>440954.02</v>
      </c>
      <c r="K13" s="111">
        <f t="shared" si="2"/>
        <v>117.94995196047509</v>
      </c>
      <c r="L13" s="111">
        <f t="shared" si="3"/>
        <v>97.216586305803403</v>
      </c>
    </row>
    <row r="14" spans="1:12" ht="15.75" x14ac:dyDescent="0.25">
      <c r="B14" s="11"/>
      <c r="C14" s="11"/>
      <c r="D14" s="11"/>
      <c r="E14" s="11">
        <v>3133</v>
      </c>
      <c r="F14" s="11" t="s">
        <v>156</v>
      </c>
      <c r="G14" s="110">
        <f>'Prihodi i rashodi po izvorima'!C46</f>
        <v>266.86</v>
      </c>
      <c r="H14" s="110">
        <f>'Prihodi i rashodi po izvorima'!D46</f>
        <v>200</v>
      </c>
      <c r="I14" s="110">
        <f>'Prihodi i rashodi po izvorima'!E46</f>
        <v>37</v>
      </c>
      <c r="J14" s="110">
        <f>'Prihodi i rashodi po izvorima'!F46</f>
        <v>124.37</v>
      </c>
      <c r="K14" s="111">
        <f t="shared" si="2"/>
        <v>46.604961402982838</v>
      </c>
      <c r="L14" s="111">
        <f t="shared" si="3"/>
        <v>336.13513513513516</v>
      </c>
    </row>
    <row r="15" spans="1:12" ht="15.75" x14ac:dyDescent="0.25">
      <c r="B15" s="11"/>
      <c r="C15" s="11">
        <v>32</v>
      </c>
      <c r="D15" s="12"/>
      <c r="E15" s="12"/>
      <c r="F15" s="11" t="s">
        <v>13</v>
      </c>
      <c r="G15" s="110">
        <f>G16+G21+G28+G38+G40</f>
        <v>751921.75000000012</v>
      </c>
      <c r="H15" s="110">
        <f t="shared" ref="H15:J15" si="8">H16+H21+H28+H38+H40</f>
        <v>841842</v>
      </c>
      <c r="I15" s="110">
        <f t="shared" si="8"/>
        <v>924307</v>
      </c>
      <c r="J15" s="110">
        <f t="shared" si="8"/>
        <v>773125.95</v>
      </c>
      <c r="K15" s="111">
        <f t="shared" si="2"/>
        <v>102.82000088440051</v>
      </c>
      <c r="L15" s="111">
        <f t="shared" si="3"/>
        <v>83.643848851085195</v>
      </c>
    </row>
    <row r="16" spans="1:12" ht="15.75" x14ac:dyDescent="0.25">
      <c r="B16" s="11"/>
      <c r="C16" s="11"/>
      <c r="D16" s="11">
        <v>321</v>
      </c>
      <c r="E16" s="11"/>
      <c r="F16" s="11" t="s">
        <v>36</v>
      </c>
      <c r="G16" s="110">
        <f>SUM(G17:G20)</f>
        <v>146086.21</v>
      </c>
      <c r="H16" s="110">
        <f t="shared" ref="H16:J16" si="9">SUM(H17:H20)</f>
        <v>105971</v>
      </c>
      <c r="I16" s="110">
        <f t="shared" si="9"/>
        <v>191022</v>
      </c>
      <c r="J16" s="110">
        <f t="shared" si="9"/>
        <v>162937.87999999998</v>
      </c>
      <c r="K16" s="111">
        <f t="shared" si="2"/>
        <v>111.53542829264993</v>
      </c>
      <c r="L16" s="111">
        <f t="shared" si="3"/>
        <v>85.297965679345822</v>
      </c>
    </row>
    <row r="17" spans="2:12" ht="15.75" x14ac:dyDescent="0.25">
      <c r="B17" s="11"/>
      <c r="C17" s="22"/>
      <c r="D17" s="11"/>
      <c r="E17" s="11">
        <v>3211</v>
      </c>
      <c r="F17" s="30" t="s">
        <v>37</v>
      </c>
      <c r="G17" s="110">
        <f>'Prihodi i rashodi po izvorima'!C49+'Prihodi i rashodi po izvorima'!C107+'Prihodi i rashodi po izvorima'!C170+'Prihodi i rashodi po izvorima'!C239+'Prihodi i rashodi po izvorima'!C273+'Prihodi i rashodi po izvorima'!C324</f>
        <v>74038.779999999984</v>
      </c>
      <c r="H17" s="110">
        <f>'Prihodi i rashodi po izvorima'!D49+'Prihodi i rashodi po izvorima'!D107+'Prihodi i rashodi po izvorima'!D170+'Prihodi i rashodi po izvorima'!D239+'Prihodi i rashodi po izvorima'!D273+'Prihodi i rashodi po izvorima'!D324</f>
        <v>48068</v>
      </c>
      <c r="I17" s="110">
        <f>'Prihodi i rashodi po izvorima'!E49+'Prihodi i rashodi po izvorima'!E107+'Prihodi i rashodi po izvorima'!E170+'Prihodi i rashodi po izvorima'!E239+'Prihodi i rashodi po izvorima'!E273+'Prihodi i rashodi po izvorima'!E324</f>
        <v>118760</v>
      </c>
      <c r="J17" s="110">
        <f>'Prihodi i rashodi po izvorima'!F49+'Prihodi i rashodi po izvorima'!F107+'Prihodi i rashodi po izvorima'!F170+'Prihodi i rashodi po izvorima'!F239+'Prihodi i rashodi po izvorima'!F273+'Prihodi i rashodi po izvorima'!F324</f>
        <v>98425.34</v>
      </c>
      <c r="K17" s="111">
        <f t="shared" si="2"/>
        <v>132.93754975433149</v>
      </c>
      <c r="L17" s="111">
        <f t="shared" si="3"/>
        <v>82.877517682721447</v>
      </c>
    </row>
    <row r="18" spans="2:12" ht="15.75" x14ac:dyDescent="0.25">
      <c r="B18" s="11"/>
      <c r="C18" s="22"/>
      <c r="D18" s="12"/>
      <c r="E18" s="11">
        <v>3212</v>
      </c>
      <c r="F18" s="11" t="s">
        <v>157</v>
      </c>
      <c r="G18" s="110">
        <f>'Prihodi i rashodi po izvorima'!C50+'Prihodi i rashodi po izvorima'!C108+'Prihodi i rashodi po izvorima'!C171+'Prihodi i rashodi po izvorima'!C240+'Prihodi i rashodi po izvorima'!C274+'Prihodi i rashodi po izvorima'!C325</f>
        <v>41456.53</v>
      </c>
      <c r="H18" s="110">
        <f>'Prihodi i rashodi po izvorima'!D50+'Prihodi i rashodi po izvorima'!D108+'Prihodi i rashodi po izvorima'!D171+'Prihodi i rashodi po izvorima'!D240+'Prihodi i rashodi po izvorima'!D274+'Prihodi i rashodi po izvorima'!D325</f>
        <v>42903</v>
      </c>
      <c r="I18" s="110">
        <f>'Prihodi i rashodi po izvorima'!E50+'Prihodi i rashodi po izvorima'!E108+'Prihodi i rashodi po izvorima'!E171+'Prihodi i rashodi po izvorima'!E240+'Prihodi i rashodi po izvorima'!E274+'Prihodi i rashodi po izvorima'!E325</f>
        <v>38562</v>
      </c>
      <c r="J18" s="110">
        <f>'Prihodi i rashodi po izvorima'!F50+'Prihodi i rashodi po izvorima'!F108+'Prihodi i rashodi po izvorima'!F171+'Prihodi i rashodi po izvorima'!F240+'Prihodi i rashodi po izvorima'!F274+'Prihodi i rashodi po izvorima'!F325</f>
        <v>37120.97</v>
      </c>
      <c r="K18" s="111">
        <f t="shared" si="2"/>
        <v>89.541912938685414</v>
      </c>
      <c r="L18" s="111">
        <f t="shared" si="3"/>
        <v>96.263082827654173</v>
      </c>
    </row>
    <row r="19" spans="2:12" ht="15.75" x14ac:dyDescent="0.25">
      <c r="B19" s="11"/>
      <c r="C19" s="22"/>
      <c r="D19" s="12"/>
      <c r="E19" s="11">
        <v>3213</v>
      </c>
      <c r="F19" s="11" t="s">
        <v>158</v>
      </c>
      <c r="G19" s="110">
        <f>'Prihodi i rashodi po izvorima'!C51+'Prihodi i rashodi po izvorima'!C109+'Prihodi i rashodi po izvorima'!C172+'Prihodi i rashodi po izvorima'!C241+'Prihodi i rashodi po izvorima'!C275+'Prihodi i rashodi po izvorima'!C326</f>
        <v>29951.620000000003</v>
      </c>
      <c r="H19" s="110">
        <f>'Prihodi i rashodi po izvorima'!D51+'Prihodi i rashodi po izvorima'!D109+'Prihodi i rashodi po izvorima'!D172+'Prihodi i rashodi po izvorima'!D241+'Prihodi i rashodi po izvorima'!D275+'Prihodi i rashodi po izvorima'!D326</f>
        <v>14400</v>
      </c>
      <c r="I19" s="110">
        <f>'Prihodi i rashodi po izvorima'!E51+'Prihodi i rashodi po izvorima'!E109+'Prihodi i rashodi po izvorima'!E172+'Prihodi i rashodi po izvorima'!E241+'Prihodi i rashodi po izvorima'!E275+'Prihodi i rashodi po izvorima'!E326</f>
        <v>33450</v>
      </c>
      <c r="J19" s="110">
        <f>'Prihodi i rashodi po izvorima'!F51+'Prihodi i rashodi po izvorima'!F109+'Prihodi i rashodi po izvorima'!F172+'Prihodi i rashodi po izvorima'!F241+'Prihodi i rashodi po izvorima'!F275+'Prihodi i rashodi po izvorima'!F326</f>
        <v>26908.27</v>
      </c>
      <c r="K19" s="111">
        <f t="shared" si="2"/>
        <v>89.839113877646682</v>
      </c>
      <c r="L19" s="111">
        <f t="shared" si="3"/>
        <v>80.443258594917793</v>
      </c>
    </row>
    <row r="20" spans="2:12" ht="15.75" x14ac:dyDescent="0.25">
      <c r="B20" s="11"/>
      <c r="C20" s="22"/>
      <c r="D20" s="12"/>
      <c r="E20" s="11">
        <v>3214</v>
      </c>
      <c r="F20" s="11" t="s">
        <v>159</v>
      </c>
      <c r="G20" s="110">
        <f>'Prihodi i rashodi po izvorima'!C110+'Prihodi i rashodi po izvorima'!C173+'Prihodi i rashodi po izvorima'!C242+'Prihodi i rashodi po izvorima'!C276</f>
        <v>639.28</v>
      </c>
      <c r="H20" s="110">
        <f>'Prihodi i rashodi po izvorima'!D110+'Prihodi i rashodi po izvorima'!D173+'Prihodi i rashodi po izvorima'!D242+'Prihodi i rashodi po izvorima'!D276</f>
        <v>600</v>
      </c>
      <c r="I20" s="110">
        <f>'Prihodi i rashodi po izvorima'!E110+'Prihodi i rashodi po izvorima'!E173+'Prihodi i rashodi po izvorima'!E242+'Prihodi i rashodi po izvorima'!E276</f>
        <v>250</v>
      </c>
      <c r="J20" s="110">
        <f>'Prihodi i rashodi po izvorima'!F110+'Prihodi i rashodi po izvorima'!F173+'Prihodi i rashodi po izvorima'!F242+'Prihodi i rashodi po izvorima'!F276</f>
        <v>483.3</v>
      </c>
      <c r="K20" s="111">
        <f t="shared" si="2"/>
        <v>75.60067576023026</v>
      </c>
      <c r="L20" s="111">
        <f t="shared" si="3"/>
        <v>193.32</v>
      </c>
    </row>
    <row r="21" spans="2:12" ht="15.75" x14ac:dyDescent="0.25">
      <c r="B21" s="11"/>
      <c r="C21" s="22"/>
      <c r="D21" s="12">
        <v>322</v>
      </c>
      <c r="E21" s="11"/>
      <c r="F21" s="11" t="s">
        <v>160</v>
      </c>
      <c r="G21" s="110">
        <f>SUM(G22:G27)</f>
        <v>166550.84000000003</v>
      </c>
      <c r="H21" s="110">
        <f t="shared" ref="H21:J21" si="10">SUM(H22:H27)</f>
        <v>257505</v>
      </c>
      <c r="I21" s="110">
        <f t="shared" si="10"/>
        <v>245062</v>
      </c>
      <c r="J21" s="110">
        <f t="shared" si="10"/>
        <v>156117.18999999997</v>
      </c>
      <c r="K21" s="111">
        <f t="shared" si="2"/>
        <v>93.735456392774694</v>
      </c>
      <c r="L21" s="111">
        <f t="shared" si="3"/>
        <v>63.70518072977449</v>
      </c>
    </row>
    <row r="22" spans="2:12" ht="15.75" x14ac:dyDescent="0.25">
      <c r="B22" s="11"/>
      <c r="C22" s="22"/>
      <c r="D22" s="12"/>
      <c r="E22" s="11">
        <v>3221</v>
      </c>
      <c r="F22" s="11" t="s">
        <v>161</v>
      </c>
      <c r="G22" s="110">
        <f>'Prihodi i rashodi po izvorima'!C53+'Prihodi i rashodi po izvorima'!C112+'Prihodi i rashodi po izvorima'!C175+'Prihodi i rashodi po izvorima'!C244+'Prihodi i rashodi po izvorima'!C278</f>
        <v>35581</v>
      </c>
      <c r="H22" s="110">
        <f>'Prihodi i rashodi po izvorima'!D53+'Prihodi i rashodi po izvorima'!D112+'Prihodi i rashodi po izvorima'!D175+'Prihodi i rashodi po izvorima'!D244+'Prihodi i rashodi po izvorima'!D278</f>
        <v>30350</v>
      </c>
      <c r="I22" s="110">
        <f>'Prihodi i rashodi po izvorima'!E53+'Prihodi i rashodi po izvorima'!E112+'Prihodi i rashodi po izvorima'!E175+'Prihodi i rashodi po izvorima'!E244+'Prihodi i rashodi po izvorima'!E278</f>
        <v>36480</v>
      </c>
      <c r="J22" s="110">
        <f>'Prihodi i rashodi po izvorima'!F53+'Prihodi i rashodi po izvorima'!F112+'Prihodi i rashodi po izvorima'!F175+'Prihodi i rashodi po izvorima'!F244+'Prihodi i rashodi po izvorima'!F278</f>
        <v>29410.090000000004</v>
      </c>
      <c r="K22" s="111">
        <f t="shared" si="2"/>
        <v>82.65672690480875</v>
      </c>
      <c r="L22" s="111">
        <f t="shared" si="3"/>
        <v>80.61976425438597</v>
      </c>
    </row>
    <row r="23" spans="2:12" ht="15.75" x14ac:dyDescent="0.25">
      <c r="B23" s="11"/>
      <c r="C23" s="22"/>
      <c r="D23" s="12"/>
      <c r="E23" s="11">
        <v>3222</v>
      </c>
      <c r="F23" s="11" t="s">
        <v>267</v>
      </c>
      <c r="G23" s="110">
        <f>'Prihodi i rashodi po izvorima'!C54+'Prihodi i rashodi po izvorima'!C113+'Prihodi i rashodi po izvorima'!C176+'Prihodi i rashodi po izvorima'!C245+'Prihodi i rashodi po izvorima'!C279</f>
        <v>6225.11</v>
      </c>
      <c r="H23" s="110">
        <f>'Prihodi i rashodi po izvorima'!D54+'Prihodi i rashodi po izvorima'!D113+'Prihodi i rashodi po izvorima'!D176+'Prihodi i rashodi po izvorima'!D245+'Prihodi i rashodi po izvorima'!D279</f>
        <v>13500</v>
      </c>
      <c r="I23" s="110">
        <f>'Prihodi i rashodi po izvorima'!E54+'Prihodi i rashodi po izvorima'!E113+'Prihodi i rashodi po izvorima'!E176+'Prihodi i rashodi po izvorima'!E245+'Prihodi i rashodi po izvorima'!E279</f>
        <v>3400</v>
      </c>
      <c r="J23" s="110">
        <f>'Prihodi i rashodi po izvorima'!F54+'Prihodi i rashodi po izvorima'!F113+'Prihodi i rashodi po izvorima'!F176+'Prihodi i rashodi po izvorima'!F245+'Prihodi i rashodi po izvorima'!F279</f>
        <v>3197.6499999999996</v>
      </c>
      <c r="K23" s="111">
        <f t="shared" si="2"/>
        <v>51.366963796623665</v>
      </c>
      <c r="L23" s="111">
        <f t="shared" si="3"/>
        <v>94.04852941176469</v>
      </c>
    </row>
    <row r="24" spans="2:12" ht="15.75" x14ac:dyDescent="0.25">
      <c r="B24" s="11"/>
      <c r="C24" s="22"/>
      <c r="D24" s="12"/>
      <c r="E24" s="11">
        <v>3223</v>
      </c>
      <c r="F24" s="11" t="s">
        <v>162</v>
      </c>
      <c r="G24" s="110">
        <f>'Prihodi i rashodi po izvorima'!C55+'Prihodi i rashodi po izvorima'!C114+'Prihodi i rashodi po izvorima'!C177</f>
        <v>115924.78</v>
      </c>
      <c r="H24" s="110">
        <f>'Prihodi i rashodi po izvorima'!D55+'Prihodi i rashodi po izvorima'!D114+'Prihodi i rashodi po izvorima'!D177</f>
        <v>196500</v>
      </c>
      <c r="I24" s="110">
        <f>'Prihodi i rashodi po izvorima'!E55+'Prihodi i rashodi po izvorima'!E114+'Prihodi i rashodi po izvorima'!E177</f>
        <v>183131</v>
      </c>
      <c r="J24" s="110">
        <f>'Prihodi i rashodi po izvorima'!F55+'Prihodi i rashodi po izvorima'!F114+'Prihodi i rashodi po izvorima'!F177</f>
        <v>103114.10999999999</v>
      </c>
      <c r="K24" s="111">
        <f t="shared" si="2"/>
        <v>88.949153062874032</v>
      </c>
      <c r="L24" s="111">
        <f t="shared" si="3"/>
        <v>56.306201571552592</v>
      </c>
    </row>
    <row r="25" spans="2:12" ht="15.75" x14ac:dyDescent="0.25">
      <c r="B25" s="11"/>
      <c r="C25" s="22"/>
      <c r="D25" s="12"/>
      <c r="E25" s="11">
        <v>3224</v>
      </c>
      <c r="F25" s="11" t="s">
        <v>163</v>
      </c>
      <c r="G25" s="110">
        <f>'Prihodi i rashodi po izvorima'!C56+'Prihodi i rashodi po izvorima'!C115+'Prihodi i rashodi po izvorima'!C178+'Prihodi i rashodi po izvorima'!C246+'Prihodi i rashodi po izvorima'!C280+'Prihodi i rashodi po izvorima'!C329</f>
        <v>4710.2299999999996</v>
      </c>
      <c r="H25" s="110">
        <f>'Prihodi i rashodi po izvorima'!D56+'Prihodi i rashodi po izvorima'!D115+'Prihodi i rashodi po izvorima'!D178+'Prihodi i rashodi po izvorima'!D246+'Prihodi i rashodi po izvorima'!D280+'Prihodi i rashodi po izvorima'!D329</f>
        <v>8055</v>
      </c>
      <c r="I25" s="110">
        <f>'Prihodi i rashodi po izvorima'!E56+'Prihodi i rashodi po izvorima'!E115+'Prihodi i rashodi po izvorima'!E178+'Prihodi i rashodi po izvorima'!E246+'Prihodi i rashodi po izvorima'!E280+'Prihodi i rashodi po izvorima'!E329</f>
        <v>13093</v>
      </c>
      <c r="J25" s="110">
        <f>'Prihodi i rashodi po izvorima'!F56+'Prihodi i rashodi po izvorima'!F115+'Prihodi i rashodi po izvorima'!F178+'Prihodi i rashodi po izvorima'!F246+'Prihodi i rashodi po izvorima'!F280+'Prihodi i rashodi po izvorima'!F329</f>
        <v>11866.23</v>
      </c>
      <c r="K25" s="111">
        <f t="shared" si="2"/>
        <v>251.92464062264474</v>
      </c>
      <c r="L25" s="111">
        <f t="shared" si="3"/>
        <v>90.630336821202164</v>
      </c>
    </row>
    <row r="26" spans="2:12" ht="15.75" x14ac:dyDescent="0.25">
      <c r="B26" s="11"/>
      <c r="C26" s="22"/>
      <c r="D26" s="12"/>
      <c r="E26" s="11">
        <v>3225</v>
      </c>
      <c r="F26" s="11" t="s">
        <v>263</v>
      </c>
      <c r="G26" s="110">
        <f>'Prihodi i rashodi po izvorima'!C57+'Prihodi i rashodi po izvorima'!C116+'Prihodi i rashodi po izvorima'!C179+'Prihodi i rashodi po izvorima'!C281</f>
        <v>3035.88</v>
      </c>
      <c r="H26" s="110">
        <f>'Prihodi i rashodi po izvorima'!D57+'Prihodi i rashodi po izvorima'!D116+'Prihodi i rashodi po izvorima'!D179+'Prihodi i rashodi po izvorima'!D281</f>
        <v>7500</v>
      </c>
      <c r="I26" s="110">
        <f>'Prihodi i rashodi po izvorima'!E57+'Prihodi i rashodi po izvorima'!E116+'Prihodi i rashodi po izvorima'!E179+'Prihodi i rashodi po izvorima'!E281</f>
        <v>6380</v>
      </c>
      <c r="J26" s="110">
        <f>'Prihodi i rashodi po izvorima'!F57+'Prihodi i rashodi po izvorima'!F116+'Prihodi i rashodi po izvorima'!F179+'Prihodi i rashodi po izvorima'!F281</f>
        <v>6001.08</v>
      </c>
      <c r="K26" s="110">
        <f>'Prihodi i rashodi po izvorima'!G57+'Prihodi i rashodi po izvorima'!G116+'Prihodi i rashodi po izvorima'!G179+'Prihodi i rashodi po izvorima'!G281</f>
        <v>1980.8975522502849</v>
      </c>
      <c r="L26" s="111">
        <f t="shared" si="3"/>
        <v>94.060815047021933</v>
      </c>
    </row>
    <row r="27" spans="2:12" ht="15.75" x14ac:dyDescent="0.25">
      <c r="B27" s="11"/>
      <c r="C27" s="22"/>
      <c r="D27" s="12"/>
      <c r="E27" s="11">
        <v>3227</v>
      </c>
      <c r="F27" s="11" t="s">
        <v>164</v>
      </c>
      <c r="G27" s="110">
        <f>'Prihodi i rashodi po izvorima'!C117+'Prihodi i rashodi po izvorima'!C180+'Prihodi i rashodi po izvorima'!C282</f>
        <v>1073.8399999999999</v>
      </c>
      <c r="H27" s="110">
        <f>'Prihodi i rashodi po izvorima'!D117+'Prihodi i rashodi po izvorima'!D180+'Prihodi i rashodi po izvorima'!D282</f>
        <v>1600</v>
      </c>
      <c r="I27" s="110">
        <f>'Prihodi i rashodi po izvorima'!E117+'Prihodi i rashodi po izvorima'!E180+'Prihodi i rashodi po izvorima'!E282</f>
        <v>2578</v>
      </c>
      <c r="J27" s="110">
        <f>'Prihodi i rashodi po izvorima'!F117+'Prihodi i rashodi po izvorima'!F180+'Prihodi i rashodi po izvorima'!F282</f>
        <v>2528.0300000000002</v>
      </c>
      <c r="K27" s="111">
        <f t="shared" si="2"/>
        <v>235.41961558518963</v>
      </c>
      <c r="L27" s="111">
        <f t="shared" si="3"/>
        <v>98.061675717610569</v>
      </c>
    </row>
    <row r="28" spans="2:12" ht="15.75" x14ac:dyDescent="0.25">
      <c r="B28" s="11"/>
      <c r="C28" s="22"/>
      <c r="D28" s="12">
        <v>323</v>
      </c>
      <c r="E28" s="11"/>
      <c r="F28" s="11" t="s">
        <v>165</v>
      </c>
      <c r="G28" s="110">
        <f>SUM(G29:G37)</f>
        <v>340910.07</v>
      </c>
      <c r="H28" s="110">
        <f>SUM(H29:H37)</f>
        <v>390565</v>
      </c>
      <c r="I28" s="110">
        <f>SUM(I29:I37)</f>
        <v>401791</v>
      </c>
      <c r="J28" s="110">
        <f>SUM(J29:J37)</f>
        <v>379901.59</v>
      </c>
      <c r="K28" s="111">
        <f t="shared" si="2"/>
        <v>111.43747968489168</v>
      </c>
      <c r="L28" s="111">
        <f t="shared" si="3"/>
        <v>94.552040737597409</v>
      </c>
    </row>
    <row r="29" spans="2:12" ht="15.75" x14ac:dyDescent="0.25">
      <c r="B29" s="11"/>
      <c r="C29" s="22"/>
      <c r="D29" s="12"/>
      <c r="E29" s="11">
        <v>3231</v>
      </c>
      <c r="F29" s="11" t="s">
        <v>166</v>
      </c>
      <c r="G29" s="110">
        <f>'Prihodi i rashodi po izvorima'!C59+'Prihodi i rashodi po izvorima'!C119+'Prihodi i rashodi po izvorima'!C182+'Prihodi i rashodi po izvorima'!C284</f>
        <v>25268.829999999998</v>
      </c>
      <c r="H29" s="110">
        <f>'Prihodi i rashodi po izvorima'!D59+'Prihodi i rashodi po izvorima'!D119+'Prihodi i rashodi po izvorima'!D182+'Prihodi i rashodi po izvorima'!D284</f>
        <v>20390</v>
      </c>
      <c r="I29" s="110">
        <f>'Prihodi i rashodi po izvorima'!E59+'Prihodi i rashodi po izvorima'!E119+'Prihodi i rashodi po izvorima'!E182+'Prihodi i rashodi po izvorima'!E284</f>
        <v>15650</v>
      </c>
      <c r="J29" s="110">
        <f>'Prihodi i rashodi po izvorima'!F59+'Prihodi i rashodi po izvorima'!F119+'Prihodi i rashodi po izvorima'!F182+'Prihodi i rashodi po izvorima'!F284</f>
        <v>15381.449999999999</v>
      </c>
      <c r="K29" s="111">
        <f t="shared" si="2"/>
        <v>60.871239388606433</v>
      </c>
      <c r="L29" s="111">
        <f t="shared" si="3"/>
        <v>98.28402555910543</v>
      </c>
    </row>
    <row r="30" spans="2:12" ht="15.75" x14ac:dyDescent="0.25">
      <c r="B30" s="11"/>
      <c r="C30" s="22"/>
      <c r="D30" s="12"/>
      <c r="E30" s="11">
        <v>3232</v>
      </c>
      <c r="F30" s="11" t="s">
        <v>167</v>
      </c>
      <c r="G30" s="110">
        <f>'Prihodi i rashodi po izvorima'!C60+'Prihodi i rashodi po izvorima'!C120+'Prihodi i rashodi po izvorima'!C183+'Prihodi i rashodi po izvorima'!C285</f>
        <v>73320.22</v>
      </c>
      <c r="H30" s="110">
        <f>'Prihodi i rashodi po izvorima'!D60+'Prihodi i rashodi po izvorima'!D120+'Prihodi i rashodi po izvorima'!D183+'Prihodi i rashodi po izvorima'!D285</f>
        <v>84234</v>
      </c>
      <c r="I30" s="110">
        <f>'Prihodi i rashodi po izvorima'!E60+'Prihodi i rashodi po izvorima'!E120+'Prihodi i rashodi po izvorima'!E183+'Prihodi i rashodi po izvorima'!E285</f>
        <v>112823</v>
      </c>
      <c r="J30" s="110">
        <f>'Prihodi i rashodi po izvorima'!F60+'Prihodi i rashodi po izvorima'!F120+'Prihodi i rashodi po izvorima'!F183+'Prihodi i rashodi po izvorima'!F285</f>
        <v>102570.45000000001</v>
      </c>
      <c r="K30" s="111">
        <f t="shared" si="2"/>
        <v>139.89381101147816</v>
      </c>
      <c r="L30" s="111">
        <f t="shared" si="3"/>
        <v>90.91271283337619</v>
      </c>
    </row>
    <row r="31" spans="2:12" ht="15.75" x14ac:dyDescent="0.25">
      <c r="B31" s="11"/>
      <c r="C31" s="22"/>
      <c r="D31" s="12"/>
      <c r="E31" s="11">
        <v>3233</v>
      </c>
      <c r="F31" s="11" t="s">
        <v>168</v>
      </c>
      <c r="G31" s="110">
        <f>'Prihodi i rashodi po izvorima'!C331+'Prihodi i rashodi po izvorima'!C286+'Prihodi i rashodi po izvorima'!C248+'Prihodi i rashodi po izvorima'!C184+'Prihodi i rashodi po izvorima'!C121+'Prihodi i rashodi po izvorima'!C61</f>
        <v>30074.05</v>
      </c>
      <c r="H31" s="110">
        <f>'Prihodi i rashodi po izvorima'!D331+'Prihodi i rashodi po izvorima'!D286+'Prihodi i rashodi po izvorima'!D248+'Prihodi i rashodi po izvorima'!D184+'Prihodi i rashodi po izvorima'!D121+'Prihodi i rashodi po izvorima'!D61</f>
        <v>38200</v>
      </c>
      <c r="I31" s="110">
        <f>'Prihodi i rashodi po izvorima'!E331+'Prihodi i rashodi po izvorima'!E286+'Prihodi i rashodi po izvorima'!E248+'Prihodi i rashodi po izvorima'!E184+'Prihodi i rashodi po izvorima'!E121+'Prihodi i rashodi po izvorima'!E61</f>
        <v>29435</v>
      </c>
      <c r="J31" s="110">
        <f>'Prihodi i rashodi po izvorima'!F331+'Prihodi i rashodi po izvorima'!F286+'Prihodi i rashodi po izvorima'!F248+'Prihodi i rashodi po izvorima'!F184+'Prihodi i rashodi po izvorima'!F121+'Prihodi i rashodi po izvorima'!F61</f>
        <v>27296.120000000003</v>
      </c>
      <c r="K31" s="111">
        <f t="shared" si="2"/>
        <v>90.763033246270467</v>
      </c>
      <c r="L31" s="111">
        <f t="shared" si="3"/>
        <v>92.733548496687618</v>
      </c>
    </row>
    <row r="32" spans="2:12" ht="15.75" x14ac:dyDescent="0.25">
      <c r="B32" s="11"/>
      <c r="C32" s="22"/>
      <c r="D32" s="12"/>
      <c r="E32" s="11">
        <v>3234</v>
      </c>
      <c r="F32" s="11" t="s">
        <v>169</v>
      </c>
      <c r="G32" s="110">
        <f>'Prihodi i rashodi po izvorima'!C62+'Prihodi i rashodi po izvorima'!C185</f>
        <v>20070.64</v>
      </c>
      <c r="H32" s="110">
        <f>'Prihodi i rashodi po izvorima'!D62+'Prihodi i rashodi po izvorima'!D185</f>
        <v>19700</v>
      </c>
      <c r="I32" s="110">
        <f>'Prihodi i rashodi po izvorima'!E62+'Prihodi i rashodi po izvorima'!E185</f>
        <v>23000</v>
      </c>
      <c r="J32" s="110">
        <f>'Prihodi i rashodi po izvorima'!F62+'Prihodi i rashodi po izvorima'!F185</f>
        <v>22414.39</v>
      </c>
      <c r="K32" s="111">
        <f t="shared" si="2"/>
        <v>111.67750505215579</v>
      </c>
      <c r="L32" s="111">
        <f t="shared" si="3"/>
        <v>97.453869565217389</v>
      </c>
    </row>
    <row r="33" spans="2:12" ht="15.75" x14ac:dyDescent="0.25">
      <c r="B33" s="11"/>
      <c r="C33" s="22"/>
      <c r="D33" s="12"/>
      <c r="E33" s="11">
        <v>3235</v>
      </c>
      <c r="F33" s="11" t="s">
        <v>170</v>
      </c>
      <c r="G33" s="110">
        <f>'Prihodi i rashodi po izvorima'!C63+'Prihodi i rashodi po izvorima'!C122+'Prihodi i rashodi po izvorima'!C186+'Prihodi i rashodi po izvorima'!C249+'Prihodi i rashodi po izvorima'!C287</f>
        <v>18596.89</v>
      </c>
      <c r="H33" s="110">
        <f>'Prihodi i rashodi po izvorima'!D63+'Prihodi i rashodi po izvorima'!D122+'Prihodi i rashodi po izvorima'!D186+'Prihodi i rashodi po izvorima'!D249+'Prihodi i rashodi po izvorima'!D287</f>
        <v>18500</v>
      </c>
      <c r="I33" s="110">
        <f>'Prihodi i rashodi po izvorima'!E63+'Prihodi i rashodi po izvorima'!E122+'Prihodi i rashodi po izvorima'!E186+'Prihodi i rashodi po izvorima'!E249+'Prihodi i rashodi po izvorima'!E287</f>
        <v>19900</v>
      </c>
      <c r="J33" s="110">
        <f>'Prihodi i rashodi po izvorima'!F63+'Prihodi i rashodi po izvorima'!F122+'Prihodi i rashodi po izvorima'!F186+'Prihodi i rashodi po izvorima'!F249+'Prihodi i rashodi po izvorima'!F287</f>
        <v>17031.54</v>
      </c>
      <c r="K33" s="111">
        <f t="shared" si="2"/>
        <v>91.58273238159714</v>
      </c>
      <c r="L33" s="111">
        <f t="shared" si="3"/>
        <v>85.58562814070352</v>
      </c>
    </row>
    <row r="34" spans="2:12" ht="15.75" x14ac:dyDescent="0.25">
      <c r="B34" s="11"/>
      <c r="C34" s="22"/>
      <c r="D34" s="12"/>
      <c r="E34" s="11">
        <v>3236</v>
      </c>
      <c r="F34" s="11" t="s">
        <v>171</v>
      </c>
      <c r="G34" s="110">
        <f>'Prihodi i rashodi po izvorima'!C64+'Prihodi i rashodi po izvorima'!C187</f>
        <v>4459.5600000000004</v>
      </c>
      <c r="H34" s="110">
        <f>'Prihodi i rashodi po izvorima'!D64+'Prihodi i rashodi po izvorima'!D187</f>
        <v>6701</v>
      </c>
      <c r="I34" s="110">
        <f>'Prihodi i rashodi po izvorima'!E64+'Prihodi i rashodi po izvorima'!E187</f>
        <v>3900</v>
      </c>
      <c r="J34" s="110">
        <f>'Prihodi i rashodi po izvorima'!F64+'Prihodi i rashodi po izvorima'!F187</f>
        <v>3882.5</v>
      </c>
      <c r="K34" s="111">
        <f t="shared" si="2"/>
        <v>87.060158401277249</v>
      </c>
      <c r="L34" s="111">
        <f t="shared" si="3"/>
        <v>99.551282051282058</v>
      </c>
    </row>
    <row r="35" spans="2:12" ht="15.75" x14ac:dyDescent="0.25">
      <c r="B35" s="11"/>
      <c r="C35" s="22"/>
      <c r="D35" s="12"/>
      <c r="E35" s="11">
        <v>3237</v>
      </c>
      <c r="F35" s="11" t="s">
        <v>172</v>
      </c>
      <c r="G35" s="110">
        <f>'Prihodi i rashodi po izvorima'!C65+'Prihodi i rashodi po izvorima'!C123+'Prihodi i rashodi po izvorima'!C188+'Prihodi i rashodi po izvorima'!C250+'Prihodi i rashodi po izvorima'!C288+'Prihodi i rashodi po izvorima'!C332</f>
        <v>103999.77</v>
      </c>
      <c r="H35" s="110">
        <f>'Prihodi i rashodi po izvorima'!D65+'Prihodi i rashodi po izvorima'!D123+'Prihodi i rashodi po izvorima'!D188+'Prihodi i rashodi po izvorima'!D250+'Prihodi i rashodi po izvorima'!D288+'Prihodi i rashodi po izvorima'!D332</f>
        <v>133040</v>
      </c>
      <c r="I35" s="110">
        <f>'Prihodi i rashodi po izvorima'!E65+'Prihodi i rashodi po izvorima'!E123+'Prihodi i rashodi po izvorima'!E188+'Prihodi i rashodi po izvorima'!E250+'Prihodi i rashodi po izvorima'!E288+'Prihodi i rashodi po izvorima'!E332</f>
        <v>135188</v>
      </c>
      <c r="J35" s="110">
        <f>'Prihodi i rashodi po izvorima'!F65+'Prihodi i rashodi po izvorima'!F123+'Prihodi i rashodi po izvorima'!F188+'Prihodi i rashodi po izvorima'!F250+'Prihodi i rashodi po izvorima'!F288+'Prihodi i rashodi po izvorima'!F332</f>
        <v>124516.53</v>
      </c>
      <c r="K35" s="111">
        <f t="shared" si="2"/>
        <v>119.72769747471557</v>
      </c>
      <c r="L35" s="111">
        <f t="shared" si="3"/>
        <v>92.106200254460461</v>
      </c>
    </row>
    <row r="36" spans="2:12" ht="15.75" x14ac:dyDescent="0.25">
      <c r="B36" s="11"/>
      <c r="C36" s="22"/>
      <c r="D36" s="12"/>
      <c r="E36" s="11">
        <v>3238</v>
      </c>
      <c r="F36" s="11" t="s">
        <v>173</v>
      </c>
      <c r="G36" s="110">
        <f>'Prihodi i rashodi po izvorima'!C189+'Prihodi i rashodi po izvorima'!C66</f>
        <v>7186.24</v>
      </c>
      <c r="H36" s="110">
        <f>'Prihodi i rashodi po izvorima'!D189+'Prihodi i rashodi po izvorima'!D66</f>
        <v>13000</v>
      </c>
      <c r="I36" s="110">
        <f>'Prihodi i rashodi po izvorima'!E189+'Prihodi i rashodi po izvorima'!E66</f>
        <v>7000</v>
      </c>
      <c r="J36" s="110">
        <f>'Prihodi i rashodi po izvorima'!F189+'Prihodi i rashodi po izvorima'!F66</f>
        <v>6626.24</v>
      </c>
      <c r="K36" s="111">
        <f t="shared" si="2"/>
        <v>92.20732956316516</v>
      </c>
      <c r="L36" s="111">
        <f t="shared" si="3"/>
        <v>94.66057142857143</v>
      </c>
    </row>
    <row r="37" spans="2:12" ht="15.75" x14ac:dyDescent="0.25">
      <c r="B37" s="11"/>
      <c r="C37" s="22"/>
      <c r="D37" s="12"/>
      <c r="E37" s="11">
        <v>3239</v>
      </c>
      <c r="F37" s="11" t="s">
        <v>174</v>
      </c>
      <c r="G37" s="110">
        <f>'Prihodi i rashodi po izvorima'!C67+'Prihodi i rashodi po izvorima'!C124+'Prihodi i rashodi po izvorima'!C190+'Prihodi i rashodi po izvorima'!C251+'Prihodi i rashodi po izvorima'!C290+'Prihodi i rashodi po izvorima'!C333</f>
        <v>57933.869999999995</v>
      </c>
      <c r="H37" s="110">
        <f>'Prihodi i rashodi po izvorima'!D67+'Prihodi i rashodi po izvorima'!D124+'Prihodi i rashodi po izvorima'!D190+'Prihodi i rashodi po izvorima'!D251+'Prihodi i rashodi po izvorima'!D290+'Prihodi i rashodi po izvorima'!D333</f>
        <v>56800</v>
      </c>
      <c r="I37" s="110">
        <f>'Prihodi i rashodi po izvorima'!E67+'Prihodi i rashodi po izvorima'!E124+'Prihodi i rashodi po izvorima'!E190+'Prihodi i rashodi po izvorima'!E251+'Prihodi i rashodi po izvorima'!E290+'Prihodi i rashodi po izvorima'!E333</f>
        <v>54895</v>
      </c>
      <c r="J37" s="110">
        <f>'Prihodi i rashodi po izvorima'!F67+'Prihodi i rashodi po izvorima'!F124+'Prihodi i rashodi po izvorima'!F190+'Prihodi i rashodi po izvorima'!F251+'Prihodi i rashodi po izvorima'!F290+'Prihodi i rashodi po izvorima'!F333</f>
        <v>60182.369999999995</v>
      </c>
      <c r="K37" s="111">
        <f t="shared" si="2"/>
        <v>103.88114931731644</v>
      </c>
      <c r="L37" s="111">
        <f t="shared" si="3"/>
        <v>109.63178795883049</v>
      </c>
    </row>
    <row r="38" spans="2:12" ht="15.75" x14ac:dyDescent="0.25">
      <c r="B38" s="11"/>
      <c r="C38" s="11"/>
      <c r="D38" s="11">
        <v>324</v>
      </c>
      <c r="E38" s="12"/>
      <c r="F38" s="11" t="s">
        <v>175</v>
      </c>
      <c r="G38" s="110">
        <f>G39</f>
        <v>10987.04</v>
      </c>
      <c r="H38" s="110">
        <f t="shared" ref="H38:J38" si="11">H39</f>
        <v>3357</v>
      </c>
      <c r="I38" s="110">
        <f t="shared" si="11"/>
        <v>5958</v>
      </c>
      <c r="J38" s="110">
        <f t="shared" si="11"/>
        <v>8314.74</v>
      </c>
      <c r="K38" s="111">
        <f t="shared" si="2"/>
        <v>75.677707553626803</v>
      </c>
      <c r="L38" s="111">
        <f t="shared" si="3"/>
        <v>139.55589123867068</v>
      </c>
    </row>
    <row r="39" spans="2:12" ht="15.75" x14ac:dyDescent="0.25">
      <c r="B39" s="11"/>
      <c r="C39" s="11"/>
      <c r="D39" s="12"/>
      <c r="E39" s="11">
        <v>3241</v>
      </c>
      <c r="F39" s="11" t="s">
        <v>175</v>
      </c>
      <c r="G39" s="110">
        <f>'Prihodi i rashodi po izvorima'!C292+'Prihodi i rashodi po izvorima'!C253+'Prihodi i rashodi po izvorima'!C192+'Prihodi i rashodi po izvorima'!C126+'Prihodi i rashodi po izvorima'!C69</f>
        <v>10987.04</v>
      </c>
      <c r="H39" s="110">
        <f>'Prihodi i rashodi po izvorima'!D292+'Prihodi i rashodi po izvorima'!D253+'Prihodi i rashodi po izvorima'!D192+'Prihodi i rashodi po izvorima'!D126+'Prihodi i rashodi po izvorima'!D69</f>
        <v>3357</v>
      </c>
      <c r="I39" s="110">
        <f>'Prihodi i rashodi po izvorima'!E292+'Prihodi i rashodi po izvorima'!E253+'Prihodi i rashodi po izvorima'!E192+'Prihodi i rashodi po izvorima'!E126+'Prihodi i rashodi po izvorima'!E69</f>
        <v>5958</v>
      </c>
      <c r="J39" s="110">
        <f>'Prihodi i rashodi po izvorima'!F292+'Prihodi i rashodi po izvorima'!F253+'Prihodi i rashodi po izvorima'!F192+'Prihodi i rashodi po izvorima'!F126+'Prihodi i rashodi po izvorima'!F69</f>
        <v>8314.74</v>
      </c>
      <c r="K39" s="111">
        <f t="shared" si="2"/>
        <v>75.677707553626803</v>
      </c>
      <c r="L39" s="111">
        <f t="shared" si="3"/>
        <v>139.55589123867068</v>
      </c>
    </row>
    <row r="40" spans="2:12" ht="15.75" x14ac:dyDescent="0.25">
      <c r="B40" s="11"/>
      <c r="C40" s="11"/>
      <c r="D40" s="11">
        <v>329</v>
      </c>
      <c r="E40" s="11"/>
      <c r="F40" s="11" t="s">
        <v>176</v>
      </c>
      <c r="G40" s="110">
        <f>SUM(G41:G46)</f>
        <v>87387.59</v>
      </c>
      <c r="H40" s="110">
        <f t="shared" ref="H40:J40" si="12">SUM(H41:H46)</f>
        <v>84444</v>
      </c>
      <c r="I40" s="110">
        <f t="shared" si="12"/>
        <v>80474</v>
      </c>
      <c r="J40" s="110">
        <f t="shared" si="12"/>
        <v>65854.55</v>
      </c>
      <c r="K40" s="111">
        <f t="shared" si="2"/>
        <v>75.359155687895736</v>
      </c>
      <c r="L40" s="111">
        <f t="shared" si="3"/>
        <v>81.833325049084181</v>
      </c>
    </row>
    <row r="41" spans="2:12" ht="15.75" x14ac:dyDescent="0.25">
      <c r="B41" s="11"/>
      <c r="C41" s="11"/>
      <c r="D41" s="11"/>
      <c r="E41" s="11">
        <v>3292</v>
      </c>
      <c r="F41" s="11" t="s">
        <v>177</v>
      </c>
      <c r="G41" s="110">
        <f>'Prihodi i rashodi po izvorima'!C128+'Prihodi i rashodi po izvorima'!C194</f>
        <v>15452.400000000001</v>
      </c>
      <c r="H41" s="110">
        <f>'Prihodi i rashodi po izvorima'!D128+'Prihodi i rashodi po izvorima'!D194</f>
        <v>17500</v>
      </c>
      <c r="I41" s="110">
        <f>'Prihodi i rashodi po izvorima'!E128+'Prihodi i rashodi po izvorima'!E194</f>
        <v>20250</v>
      </c>
      <c r="J41" s="110">
        <f>'Prihodi i rashodi po izvorima'!F128+'Prihodi i rashodi po izvorima'!F194</f>
        <v>17515.18</v>
      </c>
      <c r="K41" s="111">
        <f t="shared" si="2"/>
        <v>113.34925319044289</v>
      </c>
      <c r="L41" s="111">
        <f t="shared" si="3"/>
        <v>86.494716049382717</v>
      </c>
    </row>
    <row r="42" spans="2:12" ht="15.75" x14ac:dyDescent="0.25">
      <c r="B42" s="11"/>
      <c r="C42" s="11"/>
      <c r="D42" s="11"/>
      <c r="E42" s="11">
        <v>3293</v>
      </c>
      <c r="F42" s="11" t="s">
        <v>178</v>
      </c>
      <c r="G42" s="110">
        <f>'Prihodi i rashodi po izvorima'!C71+'Prihodi i rashodi po izvorima'!C129+'Prihodi i rashodi po izvorima'!C195+'Prihodi i rashodi po izvorima'!C255+'Prihodi i rashodi po izvorima'!C294+'Prihodi i rashodi po izvorima'!C335</f>
        <v>9814.86</v>
      </c>
      <c r="H42" s="110">
        <f>'Prihodi i rashodi po izvorima'!D71+'Prihodi i rashodi po izvorima'!D129+'Prihodi i rashodi po izvorima'!D195+'Prihodi i rashodi po izvorima'!D255+'Prihodi i rashodi po izvorima'!D294+'Prihodi i rashodi po izvorima'!D335</f>
        <v>11100</v>
      </c>
      <c r="I42" s="110">
        <f>'Prihodi i rashodi po izvorima'!E71+'Prihodi i rashodi po izvorima'!E129+'Prihodi i rashodi po izvorima'!E195+'Prihodi i rashodi po izvorima'!E255+'Prihodi i rashodi po izvorima'!E294+'Prihodi i rashodi po izvorima'!E335</f>
        <v>9704</v>
      </c>
      <c r="J42" s="110">
        <f>'Prihodi i rashodi po izvorima'!F71+'Prihodi i rashodi po izvorima'!F129+'Prihodi i rashodi po izvorima'!F195+'Prihodi i rashodi po izvorima'!F255+'Prihodi i rashodi po izvorima'!F294+'Prihodi i rashodi po izvorima'!F335</f>
        <v>9415.89</v>
      </c>
      <c r="K42" s="111">
        <f t="shared" si="2"/>
        <v>95.935041355658655</v>
      </c>
      <c r="L42" s="111">
        <f t="shared" si="3"/>
        <v>97.031018136850776</v>
      </c>
    </row>
    <row r="43" spans="2:12" ht="15.75" x14ac:dyDescent="0.25">
      <c r="B43" s="11"/>
      <c r="C43" s="11"/>
      <c r="D43" s="11"/>
      <c r="E43" s="11">
        <v>3294</v>
      </c>
      <c r="F43" s="11" t="s">
        <v>218</v>
      </c>
      <c r="G43" s="110">
        <f>'Prihodi i rashodi po izvorima'!C72+'Prihodi i rashodi po izvorima'!C130+'Prihodi i rashodi po izvorima'!C196+'Prihodi i rashodi po izvorima'!C256+'Prihodi i rashodi po izvorima'!C295+'Prihodi i rashodi po izvorima'!C336</f>
        <v>7489.17</v>
      </c>
      <c r="H43" s="110">
        <f>'Prihodi i rashodi po izvorima'!D295+'Prihodi i rashodi po izvorima'!D256+'Prihodi i rashodi po izvorima'!D196+'Prihodi i rashodi po izvorima'!D130+'Prihodi i rashodi po izvorima'!D72</f>
        <v>6700</v>
      </c>
      <c r="I43" s="110">
        <f>'Prihodi i rashodi po izvorima'!E295+'Prihodi i rashodi po izvorima'!E256+'Prihodi i rashodi po izvorima'!E196+'Prihodi i rashodi po izvorima'!E130+'Prihodi i rashodi po izvorima'!E72</f>
        <v>8200</v>
      </c>
      <c r="J43" s="110">
        <f>'Prihodi i rashodi po izvorima'!F295+'Prihodi i rashodi po izvorima'!F256+'Prihodi i rashodi po izvorima'!F196+'Prihodi i rashodi po izvorima'!F130+'Prihodi i rashodi po izvorima'!F72</f>
        <v>8703.4</v>
      </c>
      <c r="K43" s="111">
        <f t="shared" si="2"/>
        <v>116.21314511487921</v>
      </c>
      <c r="L43" s="111">
        <f t="shared" si="3"/>
        <v>106.13902439024389</v>
      </c>
    </row>
    <row r="44" spans="2:12" ht="15.75" x14ac:dyDescent="0.25">
      <c r="B44" s="11"/>
      <c r="C44" s="11"/>
      <c r="D44" s="11"/>
      <c r="E44" s="11">
        <v>3295</v>
      </c>
      <c r="F44" s="11" t="s">
        <v>179</v>
      </c>
      <c r="G44" s="110">
        <f>'Prihodi i rashodi po izvorima'!C73+'Prihodi i rashodi po izvorima'!C197</f>
        <v>5098.51</v>
      </c>
      <c r="H44" s="110">
        <f>'Prihodi i rashodi po izvorima'!D73+'Prihodi i rashodi po izvorima'!D197</f>
        <v>6848</v>
      </c>
      <c r="I44" s="110">
        <f>'Prihodi i rashodi po izvorima'!E73+'Prihodi i rashodi po izvorima'!E197</f>
        <v>3807</v>
      </c>
      <c r="J44" s="110">
        <f>'Prihodi i rashodi po izvorima'!F73+'Prihodi i rashodi po izvorima'!F197</f>
        <v>3849.4599999999996</v>
      </c>
      <c r="K44" s="111">
        <f t="shared" si="2"/>
        <v>75.501666173058396</v>
      </c>
      <c r="L44" s="111">
        <f t="shared" si="3"/>
        <v>101.11531389545574</v>
      </c>
    </row>
    <row r="45" spans="2:12" ht="15.75" x14ac:dyDescent="0.25">
      <c r="B45" s="11"/>
      <c r="C45" s="11"/>
      <c r="D45" s="11"/>
      <c r="E45" s="11">
        <v>3296</v>
      </c>
      <c r="F45" s="11" t="s">
        <v>211</v>
      </c>
      <c r="G45" s="110">
        <f>'Prihodi i rashodi po izvorima'!C74</f>
        <v>5088.95</v>
      </c>
      <c r="H45" s="110">
        <f>'Prihodi i rashodi po izvorima'!D74</f>
        <v>3000</v>
      </c>
      <c r="I45" s="110">
        <f>'Prihodi i rashodi po izvorima'!E74</f>
        <v>1543</v>
      </c>
      <c r="J45" s="110">
        <f>'Prihodi i rashodi po izvorima'!F74</f>
        <v>1542.91</v>
      </c>
      <c r="K45" s="111">
        <f t="shared" si="2"/>
        <v>30.318828049008147</v>
      </c>
      <c r="L45" s="111">
        <f t="shared" si="3"/>
        <v>99.99416720674013</v>
      </c>
    </row>
    <row r="46" spans="2:12" ht="15.75" x14ac:dyDescent="0.25">
      <c r="B46" s="11"/>
      <c r="C46" s="11"/>
      <c r="D46" s="11"/>
      <c r="E46" s="11">
        <v>3299</v>
      </c>
      <c r="F46" s="11" t="s">
        <v>176</v>
      </c>
      <c r="G46" s="110">
        <f>'Prihodi i rashodi po izvorima'!C75+'Prihodi i rashodi po izvorima'!C131+'Prihodi i rashodi po izvorima'!C198+'Prihodi i rashodi po izvorima'!C257+'Prihodi i rashodi po izvorima'!C296+'Prihodi i rashodi po izvorima'!C336</f>
        <v>44443.7</v>
      </c>
      <c r="H46" s="110">
        <f>'Prihodi i rashodi po izvorima'!D75+'Prihodi i rashodi po izvorima'!D131+'Prihodi i rashodi po izvorima'!D198+'Prihodi i rashodi po izvorima'!D257+'Prihodi i rashodi po izvorima'!D296+'Prihodi i rashodi po izvorima'!D336</f>
        <v>39296</v>
      </c>
      <c r="I46" s="110">
        <f>'Prihodi i rashodi po izvorima'!E75+'Prihodi i rashodi po izvorima'!E131+'Prihodi i rashodi po izvorima'!E198+'Prihodi i rashodi po izvorima'!E257+'Prihodi i rashodi po izvorima'!E296+'Prihodi i rashodi po izvorima'!E336</f>
        <v>36970</v>
      </c>
      <c r="J46" s="110">
        <f>'Prihodi i rashodi po izvorima'!F75+'Prihodi i rashodi po izvorima'!F131+'Prihodi i rashodi po izvorima'!F198+'Prihodi i rashodi po izvorima'!F257+'Prihodi i rashodi po izvorima'!F296+'Prihodi i rashodi po izvorima'!F336</f>
        <v>24827.710000000003</v>
      </c>
      <c r="K46" s="111">
        <f t="shared" si="2"/>
        <v>55.863283209993774</v>
      </c>
      <c r="L46" s="111">
        <f t="shared" si="3"/>
        <v>67.156370029753859</v>
      </c>
    </row>
    <row r="47" spans="2:12" ht="15.75" x14ac:dyDescent="0.25">
      <c r="B47" s="11"/>
      <c r="C47" s="11">
        <v>34</v>
      </c>
      <c r="D47" s="11"/>
      <c r="E47" s="11"/>
      <c r="F47" s="11" t="s">
        <v>180</v>
      </c>
      <c r="G47" s="110">
        <f>G48</f>
        <v>9314.2200000000012</v>
      </c>
      <c r="H47" s="110">
        <f t="shared" ref="H47:J47" si="13">H48</f>
        <v>4600</v>
      </c>
      <c r="I47" s="110">
        <f>I48</f>
        <v>5443</v>
      </c>
      <c r="J47" s="110">
        <f t="shared" si="13"/>
        <v>5898.2000000000007</v>
      </c>
      <c r="K47" s="111">
        <f t="shared" si="2"/>
        <v>63.324679898048366</v>
      </c>
      <c r="L47" s="111">
        <f t="shared" si="3"/>
        <v>108.36303509094252</v>
      </c>
    </row>
    <row r="48" spans="2:12" ht="15.75" x14ac:dyDescent="0.25">
      <c r="B48" s="11"/>
      <c r="C48" s="11"/>
      <c r="D48" s="11">
        <v>343</v>
      </c>
      <c r="E48" s="11"/>
      <c r="F48" s="11" t="s">
        <v>181</v>
      </c>
      <c r="G48" s="110">
        <f>SUM(G49:G51)</f>
        <v>9314.2200000000012</v>
      </c>
      <c r="H48" s="110">
        <f t="shared" ref="H48:J48" si="14">SUM(H49:H51)</f>
        <v>4600</v>
      </c>
      <c r="I48" s="110">
        <f t="shared" si="14"/>
        <v>5443</v>
      </c>
      <c r="J48" s="110">
        <f t="shared" si="14"/>
        <v>5898.2000000000007</v>
      </c>
      <c r="K48" s="111">
        <f t="shared" si="2"/>
        <v>63.324679898048366</v>
      </c>
      <c r="L48" s="111">
        <f t="shared" si="3"/>
        <v>108.36303509094252</v>
      </c>
    </row>
    <row r="49" spans="2:12" ht="15.75" x14ac:dyDescent="0.25">
      <c r="B49" s="11"/>
      <c r="C49" s="11"/>
      <c r="D49" s="11"/>
      <c r="E49" s="11">
        <v>3431</v>
      </c>
      <c r="F49" s="11" t="s">
        <v>182</v>
      </c>
      <c r="G49" s="110">
        <f>'Prihodi i rashodi po izvorima'!C78+'Prihodi i rashodi po izvorima'!C134+'Prihodi i rashodi po izvorima'!C201</f>
        <v>2412.85</v>
      </c>
      <c r="H49" s="110">
        <f>'Prihodi i rashodi po izvorima'!D78+'Prihodi i rashodi po izvorima'!D134+'Prihodi i rashodi po izvorima'!D201</f>
        <v>2100</v>
      </c>
      <c r="I49" s="110">
        <f>'Prihodi i rashodi po izvorima'!E78+'Prihodi i rashodi po izvorima'!E134+'Prihodi i rashodi po izvorima'!E201</f>
        <v>2200</v>
      </c>
      <c r="J49" s="110">
        <f>'Prihodi i rashodi po izvorima'!F78+'Prihodi i rashodi po izvorima'!F134+'Prihodi i rashodi po izvorima'!F201</f>
        <v>2288.33</v>
      </c>
      <c r="K49" s="111">
        <f t="shared" si="2"/>
        <v>94.839297925689536</v>
      </c>
      <c r="L49" s="111">
        <f t="shared" si="3"/>
        <v>104.01499999999999</v>
      </c>
    </row>
    <row r="50" spans="2:12" ht="15.75" x14ac:dyDescent="0.25">
      <c r="B50" s="11"/>
      <c r="C50" s="11"/>
      <c r="D50" s="11"/>
      <c r="E50" s="11">
        <v>3432</v>
      </c>
      <c r="F50" s="11" t="s">
        <v>183</v>
      </c>
      <c r="G50" s="110">
        <f>'Prihodi i rashodi po izvorima'!C202+'Prihodi i rashodi po izvorima'!C135</f>
        <v>577.95000000000005</v>
      </c>
      <c r="H50" s="110">
        <f>'Prihodi i rashodi po izvorima'!D202+'Prihodi i rashodi po izvorima'!D135</f>
        <v>0</v>
      </c>
      <c r="I50" s="110">
        <f>'Prihodi i rashodi po izvorima'!E202+'Prihodi i rashodi po izvorima'!E135</f>
        <v>0</v>
      </c>
      <c r="J50" s="110">
        <f>'Prihodi i rashodi po izvorima'!F202+'Prihodi i rashodi po izvorima'!F135</f>
        <v>356.98</v>
      </c>
      <c r="K50" s="111">
        <f t="shared" si="2"/>
        <v>61.766588805259971</v>
      </c>
      <c r="L50" s="111" t="e">
        <f t="shared" si="3"/>
        <v>#DIV/0!</v>
      </c>
    </row>
    <row r="51" spans="2:12" ht="15.75" x14ac:dyDescent="0.25">
      <c r="B51" s="11"/>
      <c r="C51" s="11"/>
      <c r="D51" s="11"/>
      <c r="E51" s="11">
        <v>3433</v>
      </c>
      <c r="F51" s="11" t="s">
        <v>184</v>
      </c>
      <c r="G51" s="110">
        <f>'Prihodi i rashodi po izvorima'!C79+'Prihodi i rashodi po izvorima'!C203</f>
        <v>6323.42</v>
      </c>
      <c r="H51" s="110">
        <f>'Prihodi i rashodi po izvorima'!D79+'Prihodi i rashodi po izvorima'!D203</f>
        <v>2500</v>
      </c>
      <c r="I51" s="110">
        <f>'Prihodi i rashodi po izvorima'!E79+'Prihodi i rashodi po izvorima'!E203</f>
        <v>3243</v>
      </c>
      <c r="J51" s="110">
        <f>'Prihodi i rashodi po izvorima'!F79+'Prihodi i rashodi po izvorima'!F203</f>
        <v>3252.8900000000003</v>
      </c>
      <c r="K51" s="111">
        <f t="shared" si="2"/>
        <v>51.441941228006371</v>
      </c>
      <c r="L51" s="111">
        <f t="shared" si="3"/>
        <v>100.3049645390071</v>
      </c>
    </row>
    <row r="52" spans="2:12" ht="15.75" x14ac:dyDescent="0.25">
      <c r="B52" s="11"/>
      <c r="C52" s="11">
        <v>36</v>
      </c>
      <c r="D52" s="11"/>
      <c r="E52" s="11"/>
      <c r="F52" s="11" t="s">
        <v>185</v>
      </c>
      <c r="G52" s="110">
        <f>G53</f>
        <v>21719.95</v>
      </c>
      <c r="H52" s="110">
        <f t="shared" ref="H52:J53" si="15">H53</f>
        <v>24700</v>
      </c>
      <c r="I52" s="110">
        <f t="shared" si="15"/>
        <v>18064</v>
      </c>
      <c r="J52" s="110">
        <f t="shared" si="15"/>
        <v>18064.349999999999</v>
      </c>
      <c r="K52" s="111">
        <f t="shared" si="2"/>
        <v>83.16939035310854</v>
      </c>
      <c r="L52" s="111">
        <f t="shared" si="3"/>
        <v>100.00193755535871</v>
      </c>
    </row>
    <row r="53" spans="2:12" ht="15.75" x14ac:dyDescent="0.25">
      <c r="B53" s="11"/>
      <c r="C53" s="11"/>
      <c r="D53" s="11">
        <v>369</v>
      </c>
      <c r="E53" s="11"/>
      <c r="F53" s="11" t="s">
        <v>186</v>
      </c>
      <c r="G53" s="110">
        <f>G54</f>
        <v>21719.95</v>
      </c>
      <c r="H53" s="110">
        <f t="shared" si="15"/>
        <v>24700</v>
      </c>
      <c r="I53" s="110">
        <f t="shared" si="15"/>
        <v>18064</v>
      </c>
      <c r="J53" s="110">
        <f t="shared" si="15"/>
        <v>18064.349999999999</v>
      </c>
      <c r="K53" s="111">
        <f t="shared" si="2"/>
        <v>83.16939035310854</v>
      </c>
      <c r="L53" s="111">
        <f t="shared" si="3"/>
        <v>100.00193755535871</v>
      </c>
    </row>
    <row r="54" spans="2:12" ht="15.75" x14ac:dyDescent="0.25">
      <c r="B54" s="11"/>
      <c r="C54" s="11"/>
      <c r="D54" s="11"/>
      <c r="E54" s="11">
        <v>3691</v>
      </c>
      <c r="F54" s="11" t="s">
        <v>84</v>
      </c>
      <c r="G54" s="110">
        <f>'Prihodi i rashodi po izvorima'!C206+'Prihodi i rashodi po izvorima'!C138</f>
        <v>21719.95</v>
      </c>
      <c r="H54" s="110">
        <f>'Prihodi i rashodi po izvorima'!D206+'Prihodi i rashodi po izvorima'!D138</f>
        <v>24700</v>
      </c>
      <c r="I54" s="110">
        <f>'Prihodi i rashodi po izvorima'!E206+'Prihodi i rashodi po izvorima'!E138</f>
        <v>18064</v>
      </c>
      <c r="J54" s="110">
        <f>'Prihodi i rashodi po izvorima'!F206+'Prihodi i rashodi po izvorima'!F138</f>
        <v>18064.349999999999</v>
      </c>
      <c r="K54" s="111">
        <f t="shared" si="2"/>
        <v>83.16939035310854</v>
      </c>
      <c r="L54" s="111">
        <f t="shared" si="3"/>
        <v>100.00193755535871</v>
      </c>
    </row>
    <row r="55" spans="2:12" ht="15.75" x14ac:dyDescent="0.25">
      <c r="B55" s="11"/>
      <c r="C55" s="11">
        <v>37</v>
      </c>
      <c r="D55" s="11"/>
      <c r="E55" s="11"/>
      <c r="F55" s="11" t="s">
        <v>235</v>
      </c>
      <c r="G55" s="110">
        <f>G56</f>
        <v>0</v>
      </c>
      <c r="H55" s="110">
        <f t="shared" ref="H55:J56" si="16">H56</f>
        <v>0</v>
      </c>
      <c r="I55" s="110">
        <f t="shared" si="16"/>
        <v>16929</v>
      </c>
      <c r="J55" s="110">
        <f t="shared" si="16"/>
        <v>19803.73</v>
      </c>
      <c r="K55" s="111" t="e">
        <f t="shared" si="2"/>
        <v>#DIV/0!</v>
      </c>
      <c r="L55" s="111">
        <f t="shared" si="3"/>
        <v>116.98109752495718</v>
      </c>
    </row>
    <row r="56" spans="2:12" ht="15.75" x14ac:dyDescent="0.25">
      <c r="B56" s="11"/>
      <c r="C56" s="11"/>
      <c r="D56" s="11">
        <v>372</v>
      </c>
      <c r="E56" s="11"/>
      <c r="F56" s="11" t="s">
        <v>236</v>
      </c>
      <c r="G56" s="110">
        <f>G57</f>
        <v>0</v>
      </c>
      <c r="H56" s="110">
        <f t="shared" si="16"/>
        <v>0</v>
      </c>
      <c r="I56" s="110">
        <f t="shared" si="16"/>
        <v>16929</v>
      </c>
      <c r="J56" s="110">
        <f t="shared" si="16"/>
        <v>19803.73</v>
      </c>
      <c r="K56" s="111" t="e">
        <f t="shared" si="2"/>
        <v>#DIV/0!</v>
      </c>
      <c r="L56" s="111">
        <f t="shared" si="3"/>
        <v>116.98109752495718</v>
      </c>
    </row>
    <row r="57" spans="2:12" ht="15.75" x14ac:dyDescent="0.25">
      <c r="B57" s="11"/>
      <c r="C57" s="11"/>
      <c r="D57" s="11"/>
      <c r="E57" s="11">
        <v>3721</v>
      </c>
      <c r="F57" s="11" t="s">
        <v>187</v>
      </c>
      <c r="G57" s="110">
        <f>'Prihodi i rashodi po izvorima'!C82+'Prihodi i rashodi po izvorima'!C209+'Prihodi i rashodi po izvorima'!C299</f>
        <v>0</v>
      </c>
      <c r="H57" s="110">
        <f>'Prihodi i rashodi po izvorima'!D82+'Prihodi i rashodi po izvorima'!D209+'Prihodi i rashodi po izvorima'!D299</f>
        <v>0</v>
      </c>
      <c r="I57" s="110">
        <f>'Prihodi i rashodi po izvorima'!E82+'Prihodi i rashodi po izvorima'!E209+'Prihodi i rashodi po izvorima'!E299</f>
        <v>16929</v>
      </c>
      <c r="J57" s="110">
        <f>'Prihodi i rashodi po izvorima'!F82+'Prihodi i rashodi po izvorima'!F209+'Prihodi i rashodi po izvorima'!F299</f>
        <v>19803.73</v>
      </c>
      <c r="K57" s="111" t="e">
        <f t="shared" si="2"/>
        <v>#DIV/0!</v>
      </c>
      <c r="L57" s="111">
        <f t="shared" si="3"/>
        <v>116.98109752495718</v>
      </c>
    </row>
    <row r="58" spans="2:12" ht="15.75" x14ac:dyDescent="0.25">
      <c r="B58" s="11"/>
      <c r="C58" s="11">
        <v>38</v>
      </c>
      <c r="D58" s="11"/>
      <c r="E58" s="11"/>
      <c r="F58" s="11" t="s">
        <v>281</v>
      </c>
      <c r="G58" s="110">
        <f>G59</f>
        <v>1265</v>
      </c>
      <c r="H58" s="110">
        <f t="shared" ref="H58:J59" si="17">H59</f>
        <v>0</v>
      </c>
      <c r="I58" s="110">
        <f t="shared" si="17"/>
        <v>1450</v>
      </c>
      <c r="J58" s="110">
        <f t="shared" si="17"/>
        <v>1450</v>
      </c>
      <c r="K58" s="111">
        <f t="shared" si="2"/>
        <v>114.62450592885376</v>
      </c>
      <c r="L58" s="111">
        <f t="shared" si="3"/>
        <v>100</v>
      </c>
    </row>
    <row r="59" spans="2:12" ht="15.75" x14ac:dyDescent="0.25">
      <c r="B59" s="11"/>
      <c r="C59" s="11"/>
      <c r="D59" s="11">
        <v>381</v>
      </c>
      <c r="E59" s="11"/>
      <c r="F59" s="11" t="s">
        <v>93</v>
      </c>
      <c r="G59" s="110">
        <f>G60</f>
        <v>1265</v>
      </c>
      <c r="H59" s="110">
        <f t="shared" si="17"/>
        <v>0</v>
      </c>
      <c r="I59" s="110">
        <f t="shared" si="17"/>
        <v>1450</v>
      </c>
      <c r="J59" s="110">
        <f t="shared" si="17"/>
        <v>1450</v>
      </c>
      <c r="K59" s="111">
        <f t="shared" si="2"/>
        <v>114.62450592885376</v>
      </c>
      <c r="L59" s="111">
        <f t="shared" si="3"/>
        <v>100</v>
      </c>
    </row>
    <row r="60" spans="2:12" ht="15.75" x14ac:dyDescent="0.25">
      <c r="B60" s="11"/>
      <c r="C60" s="11"/>
      <c r="D60" s="11"/>
      <c r="E60" s="11">
        <v>3811</v>
      </c>
      <c r="F60" s="11" t="s">
        <v>282</v>
      </c>
      <c r="G60" s="110">
        <f>'Prihodi i rashodi po izvorima'!C212+'Prihodi i rashodi po izvorima'!C141</f>
        <v>1265</v>
      </c>
      <c r="H60" s="110">
        <f>'Prihodi i rashodi po izvorima'!D212+'Prihodi i rashodi po izvorima'!D141</f>
        <v>0</v>
      </c>
      <c r="I60" s="110">
        <f>'Prihodi i rashodi po izvorima'!E212+'Prihodi i rashodi po izvorima'!E141</f>
        <v>1450</v>
      </c>
      <c r="J60" s="110">
        <f>'Prihodi i rashodi po izvorima'!F212+'Prihodi i rashodi po izvorima'!F141</f>
        <v>1450</v>
      </c>
      <c r="K60" s="111">
        <f t="shared" si="2"/>
        <v>114.62450592885376</v>
      </c>
      <c r="L60" s="111">
        <f t="shared" si="3"/>
        <v>100</v>
      </c>
    </row>
    <row r="61" spans="2:12" ht="51" x14ac:dyDescent="0.25">
      <c r="B61" s="13">
        <v>4</v>
      </c>
      <c r="C61" s="14"/>
      <c r="D61" s="14"/>
      <c r="E61" s="14"/>
      <c r="F61" s="20" t="s">
        <v>6</v>
      </c>
      <c r="G61" s="110">
        <f>G62+G65</f>
        <v>76792.25</v>
      </c>
      <c r="H61" s="110">
        <f>H62+H65</f>
        <v>81820</v>
      </c>
      <c r="I61" s="110">
        <f t="shared" ref="I61:J61" si="18">I62+I65</f>
        <v>195115</v>
      </c>
      <c r="J61" s="110">
        <f t="shared" si="18"/>
        <v>138075.15</v>
      </c>
      <c r="K61" s="111">
        <f t="shared" si="2"/>
        <v>179.80349579547413</v>
      </c>
      <c r="L61" s="111">
        <f t="shared" si="3"/>
        <v>70.766035415011658</v>
      </c>
    </row>
    <row r="62" spans="2:12" ht="38.25" x14ac:dyDescent="0.25">
      <c r="B62" s="15"/>
      <c r="C62" s="15">
        <v>41</v>
      </c>
      <c r="D62" s="15"/>
      <c r="E62" s="15"/>
      <c r="F62" s="21" t="s">
        <v>7</v>
      </c>
      <c r="G62" s="110">
        <f>G63</f>
        <v>9721.4500000000007</v>
      </c>
      <c r="H62" s="110">
        <f t="shared" ref="H62:J63" si="19">H63</f>
        <v>9500</v>
      </c>
      <c r="I62" s="110">
        <f t="shared" si="19"/>
        <v>9500</v>
      </c>
      <c r="J62" s="110">
        <f t="shared" si="19"/>
        <v>9098.1200000000008</v>
      </c>
      <c r="K62" s="111">
        <f t="shared" si="2"/>
        <v>93.588096425944684</v>
      </c>
      <c r="L62" s="111">
        <f t="shared" si="3"/>
        <v>95.769684210526336</v>
      </c>
    </row>
    <row r="63" spans="2:12" ht="15.75" x14ac:dyDescent="0.25">
      <c r="B63" s="15"/>
      <c r="C63" s="15"/>
      <c r="D63" s="11">
        <v>412</v>
      </c>
      <c r="E63" s="11"/>
      <c r="F63" s="11" t="s">
        <v>237</v>
      </c>
      <c r="G63" s="110">
        <f>G64</f>
        <v>9721.4500000000007</v>
      </c>
      <c r="H63" s="110">
        <f t="shared" si="19"/>
        <v>9500</v>
      </c>
      <c r="I63" s="110">
        <f t="shared" si="19"/>
        <v>9500</v>
      </c>
      <c r="J63" s="110">
        <f t="shared" si="19"/>
        <v>9098.1200000000008</v>
      </c>
      <c r="K63" s="111">
        <f t="shared" si="2"/>
        <v>93.588096425944684</v>
      </c>
      <c r="L63" s="111">
        <f t="shared" si="3"/>
        <v>95.769684210526336</v>
      </c>
    </row>
    <row r="64" spans="2:12" ht="15.75" x14ac:dyDescent="0.25">
      <c r="B64" s="15"/>
      <c r="C64" s="15"/>
      <c r="D64" s="11"/>
      <c r="E64" s="11">
        <v>4123</v>
      </c>
      <c r="F64" s="11" t="s">
        <v>188</v>
      </c>
      <c r="G64" s="110">
        <f>'Prihodi i rashodi po izvorima'!C86+'Prihodi i rashodi po izvorima'!C145+'Prihodi i rashodi po izvorima'!C216+'Prihodi i rashodi po izvorima'!C303</f>
        <v>9721.4500000000007</v>
      </c>
      <c r="H64" s="110">
        <f>'Prihodi i rashodi po izvorima'!D86+'Prihodi i rashodi po izvorima'!D145+'Prihodi i rashodi po izvorima'!D216+'Prihodi i rashodi po izvorima'!D303</f>
        <v>9500</v>
      </c>
      <c r="I64" s="110">
        <f>'Prihodi i rashodi po izvorima'!E86+'Prihodi i rashodi po izvorima'!E145+'Prihodi i rashodi po izvorima'!E216+'Prihodi i rashodi po izvorima'!E303</f>
        <v>9500</v>
      </c>
      <c r="J64" s="110">
        <f>'Prihodi i rashodi po izvorima'!F86+'Prihodi i rashodi po izvorima'!F145+'Prihodi i rashodi po izvorima'!F216+'Prihodi i rashodi po izvorima'!F303</f>
        <v>9098.1200000000008</v>
      </c>
      <c r="K64" s="111">
        <f t="shared" si="2"/>
        <v>93.588096425944684</v>
      </c>
      <c r="L64" s="111">
        <f t="shared" si="3"/>
        <v>95.769684210526336</v>
      </c>
    </row>
    <row r="65" spans="2:12" ht="38.25" x14ac:dyDescent="0.25">
      <c r="B65" s="15"/>
      <c r="C65" s="15">
        <v>42</v>
      </c>
      <c r="D65" s="15"/>
      <c r="E65" s="15"/>
      <c r="F65" s="21" t="s">
        <v>189</v>
      </c>
      <c r="G65" s="110">
        <f>G66+G74+G76+G72</f>
        <v>67070.8</v>
      </c>
      <c r="H65" s="110">
        <f t="shared" ref="H65:J65" si="20">H66+H74+H76+H72</f>
        <v>72320</v>
      </c>
      <c r="I65" s="110">
        <f t="shared" si="20"/>
        <v>185615</v>
      </c>
      <c r="J65" s="110">
        <f t="shared" si="20"/>
        <v>128977.02999999998</v>
      </c>
      <c r="K65" s="111">
        <f t="shared" si="2"/>
        <v>192.29982347012407</v>
      </c>
      <c r="L65" s="111">
        <f t="shared" si="3"/>
        <v>69.48631845486625</v>
      </c>
    </row>
    <row r="66" spans="2:12" ht="15.75" x14ac:dyDescent="0.25">
      <c r="B66" s="15"/>
      <c r="C66" s="15"/>
      <c r="D66" s="11">
        <v>422</v>
      </c>
      <c r="E66" s="11"/>
      <c r="F66" s="11" t="s">
        <v>190</v>
      </c>
      <c r="G66" s="110">
        <f>SUM(G67:G71)</f>
        <v>62023.73</v>
      </c>
      <c r="H66" s="110">
        <f t="shared" ref="H66" si="21">SUM(H67:H70)</f>
        <v>52320</v>
      </c>
      <c r="I66" s="110">
        <f>SUM(I67:I70)</f>
        <v>163995</v>
      </c>
      <c r="J66" s="110">
        <f>SUM(J67:J70)</f>
        <v>115574.26999999999</v>
      </c>
      <c r="K66" s="111">
        <f t="shared" si="2"/>
        <v>186.33879323284813</v>
      </c>
      <c r="L66" s="111">
        <f t="shared" si="3"/>
        <v>70.474264459282281</v>
      </c>
    </row>
    <row r="67" spans="2:12" ht="15.75" x14ac:dyDescent="0.25">
      <c r="B67" s="15"/>
      <c r="C67" s="15"/>
      <c r="D67" s="11"/>
      <c r="E67" s="11">
        <v>4221</v>
      </c>
      <c r="F67" s="11" t="s">
        <v>96</v>
      </c>
      <c r="G67" s="110">
        <f>'Prihodi i rashodi po izvorima'!C89+'Prihodi i rashodi po izvorima'!C148+'Prihodi i rashodi po izvorima'!C219+'Prihodi i rashodi po izvorima'!C261+'Prihodi i rashodi po izvorima'!C306+'Prihodi i rashodi po izvorima'!C342</f>
        <v>56698.700000000004</v>
      </c>
      <c r="H67" s="110">
        <f>'Prihodi i rashodi po izvorima'!D89+'Prihodi i rashodi po izvorima'!D148+'Prihodi i rashodi po izvorima'!D219+'Prihodi i rashodi po izvorima'!D261+'Prihodi i rashodi po izvorima'!D306+'Prihodi i rashodi po izvorima'!D342</f>
        <v>51320</v>
      </c>
      <c r="I67" s="110">
        <f>'Prihodi i rashodi po izvorima'!E89+'Prihodi i rashodi po izvorima'!E148+'Prihodi i rashodi po izvorima'!E219+'Prihodi i rashodi po izvorima'!E261+'Prihodi i rashodi po izvorima'!E306+'Prihodi i rashodi po izvorima'!E342</f>
        <v>62320</v>
      </c>
      <c r="J67" s="110">
        <f>'Prihodi i rashodi po izvorima'!F89+'Prihodi i rashodi po izvorima'!F148+'Prihodi i rashodi po izvorima'!F219+'Prihodi i rashodi po izvorima'!F261+'Prihodi i rashodi po izvorima'!F306+'Prihodi i rashodi po izvorima'!F342</f>
        <v>47330.87</v>
      </c>
      <c r="K67" s="111">
        <f t="shared" si="2"/>
        <v>83.477875154104069</v>
      </c>
      <c r="L67" s="111">
        <f t="shared" si="3"/>
        <v>75.948122593068035</v>
      </c>
    </row>
    <row r="68" spans="2:12" ht="15.75" x14ac:dyDescent="0.25">
      <c r="B68" s="15"/>
      <c r="C68" s="15"/>
      <c r="D68" s="11"/>
      <c r="E68" s="11">
        <v>4222</v>
      </c>
      <c r="F68" s="11" t="s">
        <v>293</v>
      </c>
      <c r="G68" s="110">
        <f>'Prihodi i rashodi po izvorima'!C307</f>
        <v>1449.99</v>
      </c>
      <c r="H68" s="110">
        <f>'Prihodi i rashodi po izvorima'!D307</f>
        <v>0</v>
      </c>
      <c r="I68" s="110">
        <f>'Prihodi i rashodi po izvorima'!E307</f>
        <v>0</v>
      </c>
      <c r="J68" s="110">
        <f>'Prihodi i rashodi po izvorima'!F307</f>
        <v>0</v>
      </c>
      <c r="K68" s="111">
        <f t="shared" si="2"/>
        <v>0</v>
      </c>
      <c r="L68" s="111" t="e">
        <f t="shared" si="3"/>
        <v>#DIV/0!</v>
      </c>
    </row>
    <row r="69" spans="2:12" ht="15.75" x14ac:dyDescent="0.25">
      <c r="B69" s="15"/>
      <c r="C69" s="15"/>
      <c r="D69" s="11"/>
      <c r="E69" s="11">
        <v>4224</v>
      </c>
      <c r="F69" s="11" t="s">
        <v>191</v>
      </c>
      <c r="G69" s="110">
        <f>'Prihodi i rashodi po izvorima'!C149+'Prihodi i rashodi po izvorima'!C220+'Prihodi i rashodi po izvorima'!C308</f>
        <v>2345.0500000000002</v>
      </c>
      <c r="H69" s="110">
        <f>'Prihodi i rashodi po izvorima'!D149+'Prihodi i rashodi po izvorima'!D220+'Prihodi i rashodi po izvorima'!D308</f>
        <v>1000</v>
      </c>
      <c r="I69" s="110">
        <f>'Prihodi i rashodi po izvorima'!E149+'Prihodi i rashodi po izvorima'!E220+'Prihodi i rashodi po izvorima'!E308</f>
        <v>60000</v>
      </c>
      <c r="J69" s="110">
        <f>'Prihodi i rashodi po izvorima'!F149+'Prihodi i rashodi po izvorima'!F220+'Prihodi i rashodi po izvorima'!F308</f>
        <v>32953.129999999997</v>
      </c>
      <c r="K69" s="111">
        <f t="shared" si="2"/>
        <v>1405.2207842050275</v>
      </c>
      <c r="L69" s="111">
        <f t="shared" si="3"/>
        <v>54.921883333333334</v>
      </c>
    </row>
    <row r="70" spans="2:12" ht="15.75" x14ac:dyDescent="0.25">
      <c r="B70" s="15"/>
      <c r="C70" s="15"/>
      <c r="D70" s="11"/>
      <c r="E70" s="11">
        <v>4225</v>
      </c>
      <c r="F70" s="11" t="s">
        <v>192</v>
      </c>
      <c r="G70" s="110">
        <f>'Prihodi i rashodi po izvorima'!C309+'Prihodi i rashodi po izvorima'!C150+'Prihodi i rashodi po izvorima'!C90</f>
        <v>1360</v>
      </c>
      <c r="H70" s="110">
        <f>'Prihodi i rashodi po izvorima'!D309+'Prihodi i rashodi po izvorima'!D150+'Prihodi i rashodi po izvorima'!D90</f>
        <v>0</v>
      </c>
      <c r="I70" s="110">
        <f>'Prihodi i rashodi po izvorima'!E309+'Prihodi i rashodi po izvorima'!E150+'Prihodi i rashodi po izvorima'!E90</f>
        <v>41675</v>
      </c>
      <c r="J70" s="110">
        <f>'Prihodi i rashodi po izvorima'!F309+'Prihodi i rashodi po izvorima'!F150+'Prihodi i rashodi po izvorima'!F90</f>
        <v>35290.269999999997</v>
      </c>
      <c r="K70" s="111">
        <f t="shared" si="2"/>
        <v>2594.8727941176467</v>
      </c>
      <c r="L70" s="111">
        <f t="shared" si="3"/>
        <v>84.679712057588475</v>
      </c>
    </row>
    <row r="71" spans="2:12" ht="15.75" x14ac:dyDescent="0.25">
      <c r="B71" s="15"/>
      <c r="C71" s="15"/>
      <c r="D71" s="11"/>
      <c r="E71" s="11">
        <v>4227</v>
      </c>
      <c r="F71" s="11" t="s">
        <v>302</v>
      </c>
      <c r="G71" s="110">
        <f>'Prihodi i rashodi po izvorima'!C221+'Prihodi i rashodi po izvorima'!C309</f>
        <v>169.99</v>
      </c>
      <c r="H71" s="110">
        <f>'Prihodi i rashodi po izvorima'!D221+'Prihodi i rashodi po izvorima'!D309</f>
        <v>0</v>
      </c>
      <c r="I71" s="110">
        <v>0</v>
      </c>
      <c r="J71" s="110">
        <v>0</v>
      </c>
      <c r="K71" s="111">
        <f t="shared" si="2"/>
        <v>0</v>
      </c>
      <c r="L71" s="111" t="e">
        <f t="shared" si="3"/>
        <v>#DIV/0!</v>
      </c>
    </row>
    <row r="72" spans="2:12" ht="15.75" x14ac:dyDescent="0.25">
      <c r="B72" s="15"/>
      <c r="C72" s="15"/>
      <c r="D72" s="11">
        <v>426</v>
      </c>
      <c r="E72" s="11"/>
      <c r="F72" s="11" t="s">
        <v>290</v>
      </c>
      <c r="G72" s="110">
        <f>G73</f>
        <v>0</v>
      </c>
      <c r="H72" s="110">
        <f t="shared" ref="H72:J72" si="22">H73</f>
        <v>0</v>
      </c>
      <c r="I72" s="110">
        <f>I73</f>
        <v>10000</v>
      </c>
      <c r="J72" s="110">
        <f t="shared" si="22"/>
        <v>9841.2800000000007</v>
      </c>
      <c r="K72" s="111" t="e">
        <f t="shared" si="2"/>
        <v>#DIV/0!</v>
      </c>
      <c r="L72" s="111">
        <f t="shared" si="3"/>
        <v>98.412800000000004</v>
      </c>
    </row>
    <row r="73" spans="2:12" ht="15.75" x14ac:dyDescent="0.25">
      <c r="B73" s="15"/>
      <c r="C73" s="15"/>
      <c r="D73" s="11"/>
      <c r="E73" s="11">
        <v>4231</v>
      </c>
      <c r="F73" s="11" t="s">
        <v>291</v>
      </c>
      <c r="G73" s="110">
        <f>'Prihodi i rashodi po izvorima'!C152</f>
        <v>0</v>
      </c>
      <c r="H73" s="110">
        <f>'Prihodi i rashodi po izvorima'!D152</f>
        <v>0</v>
      </c>
      <c r="I73" s="110">
        <f>'Prihodi i rashodi po izvorima'!E152</f>
        <v>10000</v>
      </c>
      <c r="J73" s="110">
        <f>'Prihodi i rashodi po izvorima'!F152</f>
        <v>9841.2800000000007</v>
      </c>
      <c r="K73" s="111" t="e">
        <f t="shared" si="2"/>
        <v>#DIV/0!</v>
      </c>
      <c r="L73" s="111">
        <f t="shared" si="3"/>
        <v>98.412800000000004</v>
      </c>
    </row>
    <row r="74" spans="2:12" ht="15.75" x14ac:dyDescent="0.25">
      <c r="B74" s="15"/>
      <c r="C74" s="15"/>
      <c r="D74" s="11">
        <v>424</v>
      </c>
      <c r="E74" s="11"/>
      <c r="F74" s="11" t="s">
        <v>193</v>
      </c>
      <c r="G74" s="110">
        <f>G75</f>
        <v>3495.5099999999998</v>
      </c>
      <c r="H74" s="110">
        <f t="shared" ref="H74:J74" si="23">H75</f>
        <v>11500</v>
      </c>
      <c r="I74" s="110">
        <f t="shared" si="23"/>
        <v>6620</v>
      </c>
      <c r="J74" s="110">
        <f t="shared" si="23"/>
        <v>3561.4800000000005</v>
      </c>
      <c r="K74" s="111">
        <f t="shared" si="2"/>
        <v>101.88727825124234</v>
      </c>
      <c r="L74" s="111">
        <f t="shared" si="3"/>
        <v>53.798791540785508</v>
      </c>
    </row>
    <row r="75" spans="2:12" ht="15.75" x14ac:dyDescent="0.25">
      <c r="B75" s="15"/>
      <c r="C75" s="15"/>
      <c r="D75" s="11"/>
      <c r="E75" s="11">
        <v>4241</v>
      </c>
      <c r="F75" s="11" t="s">
        <v>238</v>
      </c>
      <c r="G75" s="110">
        <f>'Prihodi i rashodi po izvorima'!C92+'Prihodi i rashodi po izvorima'!C154+'Prihodi i rashodi po izvorima'!C223+'Prihodi i rashodi po izvorima'!C311</f>
        <v>3495.5099999999998</v>
      </c>
      <c r="H75" s="110">
        <f>'Prihodi i rashodi po izvorima'!D92+'Prihodi i rashodi po izvorima'!D154+'Prihodi i rashodi po izvorima'!D223+'Prihodi i rashodi po izvorima'!D311</f>
        <v>11500</v>
      </c>
      <c r="I75" s="110">
        <f>'Prihodi i rashodi po izvorima'!E92+'Prihodi i rashodi po izvorima'!E154+'Prihodi i rashodi po izvorima'!E223+'Prihodi i rashodi po izvorima'!E311</f>
        <v>6620</v>
      </c>
      <c r="J75" s="110">
        <f>'Prihodi i rashodi po izvorima'!F92+'Prihodi i rashodi po izvorima'!F154+'Prihodi i rashodi po izvorima'!F223+'Prihodi i rashodi po izvorima'!F311</f>
        <v>3561.4800000000005</v>
      </c>
      <c r="K75" s="111">
        <f t="shared" si="2"/>
        <v>101.88727825124234</v>
      </c>
      <c r="L75" s="111">
        <f t="shared" si="3"/>
        <v>53.798791540785508</v>
      </c>
    </row>
    <row r="76" spans="2:12" ht="15.75" x14ac:dyDescent="0.25">
      <c r="B76" s="15"/>
      <c r="C76" s="15"/>
      <c r="D76" s="11">
        <v>426</v>
      </c>
      <c r="E76" s="11"/>
      <c r="F76" s="11" t="s">
        <v>194</v>
      </c>
      <c r="G76" s="110">
        <f>G77</f>
        <v>1551.56</v>
      </c>
      <c r="H76" s="110">
        <f t="shared" ref="H76:J76" si="24">H77</f>
        <v>8500</v>
      </c>
      <c r="I76" s="110">
        <f t="shared" si="24"/>
        <v>5000</v>
      </c>
      <c r="J76" s="110">
        <f t="shared" si="24"/>
        <v>0</v>
      </c>
      <c r="K76" s="111">
        <f t="shared" si="2"/>
        <v>0</v>
      </c>
      <c r="L76" s="111">
        <f t="shared" si="3"/>
        <v>0</v>
      </c>
    </row>
    <row r="77" spans="2:12" ht="15.75" x14ac:dyDescent="0.25">
      <c r="B77" s="15"/>
      <c r="C77" s="15"/>
      <c r="D77" s="11"/>
      <c r="E77" s="11">
        <v>4262</v>
      </c>
      <c r="F77" s="11" t="s">
        <v>195</v>
      </c>
      <c r="G77" s="110">
        <f>'Prihodi i rashodi po izvorima'!C225+'Prihodi i rashodi po izvorima'!C156+'Prihodi i rashodi po izvorima'!C94</f>
        <v>1551.56</v>
      </c>
      <c r="H77" s="110">
        <f>'Prihodi i rashodi po izvorima'!D225+'Prihodi i rashodi po izvorima'!D156+'Prihodi i rashodi po izvorima'!D94</f>
        <v>8500</v>
      </c>
      <c r="I77" s="110">
        <f>'Prihodi i rashodi po izvorima'!E225+'Prihodi i rashodi po izvorima'!E156+'Prihodi i rashodi po izvorima'!E94</f>
        <v>5000</v>
      </c>
      <c r="J77" s="110">
        <f>'Prihodi i rashodi po izvorima'!F225+'Prihodi i rashodi po izvorima'!F156+'Prihodi i rashodi po izvorima'!F94</f>
        <v>0</v>
      </c>
      <c r="K77" s="111">
        <f t="shared" ref="K77" si="25">J77/G77*100</f>
        <v>0</v>
      </c>
      <c r="L77" s="111">
        <f t="shared" ref="L77" si="26">J77/I77*100</f>
        <v>0</v>
      </c>
    </row>
    <row r="78" spans="2:12" ht="15.75" x14ac:dyDescent="0.25">
      <c r="B78" s="15"/>
      <c r="C78" s="15"/>
      <c r="D78" s="11"/>
      <c r="E78" s="11"/>
      <c r="F78" s="11"/>
      <c r="G78" s="110"/>
      <c r="H78" s="110"/>
      <c r="I78" s="115"/>
      <c r="J78" s="113"/>
      <c r="K78" s="116"/>
      <c r="L78" s="116"/>
    </row>
  </sheetData>
  <mergeCells count="2">
    <mergeCell ref="B3:F3"/>
    <mergeCell ref="B4:F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342"/>
  <sheetViews>
    <sheetView topLeftCell="A31" zoomScaleNormal="100" workbookViewId="0">
      <selection activeCell="C161" sqref="C161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  <col min="10" max="10" width="11.7109375" bestFit="1" customWidth="1"/>
  </cols>
  <sheetData>
    <row r="1" spans="2:8" ht="25.5" x14ac:dyDescent="0.25">
      <c r="B1" s="70" t="s">
        <v>232</v>
      </c>
      <c r="C1" s="3"/>
      <c r="D1" s="3"/>
      <c r="E1" s="3"/>
      <c r="F1" s="4"/>
      <c r="G1" s="4"/>
      <c r="H1" s="4"/>
    </row>
    <row r="2" spans="2:8" ht="15.75" customHeight="1" x14ac:dyDescent="0.25">
      <c r="B2" s="166" t="s">
        <v>41</v>
      </c>
      <c r="C2" s="166"/>
      <c r="D2" s="166"/>
      <c r="E2" s="166"/>
      <c r="F2" s="166"/>
      <c r="G2" s="166"/>
      <c r="H2" s="16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3.75" customHeight="1" x14ac:dyDescent="0.25">
      <c r="B4" s="44" t="s">
        <v>8</v>
      </c>
      <c r="C4" s="44" t="s">
        <v>304</v>
      </c>
      <c r="D4" s="44" t="s">
        <v>278</v>
      </c>
      <c r="E4" s="44" t="s">
        <v>303</v>
      </c>
      <c r="F4" s="44" t="s">
        <v>305</v>
      </c>
      <c r="G4" s="44" t="s">
        <v>25</v>
      </c>
      <c r="H4" s="44" t="s">
        <v>50</v>
      </c>
    </row>
    <row r="5" spans="2:8" x14ac:dyDescent="0.25">
      <c r="B5" s="44">
        <v>1</v>
      </c>
      <c r="C5" s="46">
        <v>2</v>
      </c>
      <c r="D5" s="46">
        <v>3</v>
      </c>
      <c r="E5" s="46">
        <v>4</v>
      </c>
      <c r="F5" s="46">
        <v>5</v>
      </c>
      <c r="G5" s="46" t="s">
        <v>38</v>
      </c>
      <c r="H5" s="46" t="s">
        <v>39</v>
      </c>
    </row>
    <row r="6" spans="2:8" x14ac:dyDescent="0.25">
      <c r="B6" s="15" t="s">
        <v>47</v>
      </c>
      <c r="C6" s="86">
        <f>C7+C11+C17+C22+C29+C32</f>
        <v>3651386.26</v>
      </c>
      <c r="D6" s="86">
        <f>D7+D11+D17+D22+D29</f>
        <v>4004427</v>
      </c>
      <c r="E6" s="86">
        <f t="shared" ref="E6" si="0">E7+E11+E17+E22+E29</f>
        <v>4450205</v>
      </c>
      <c r="F6" s="86">
        <f>F7+F11+F17+F22+F29+F32</f>
        <v>4341646.3400000008</v>
      </c>
      <c r="G6" s="100">
        <f>F6/C6*100</f>
        <v>118.90405536005937</v>
      </c>
      <c r="H6" s="100">
        <f>F6/E6*100</f>
        <v>97.560591927787613</v>
      </c>
    </row>
    <row r="7" spans="2:8" x14ac:dyDescent="0.25">
      <c r="B7" s="15" t="s">
        <v>62</v>
      </c>
      <c r="C7" s="103">
        <f>C9+C10</f>
        <v>2678643.5699999998</v>
      </c>
      <c r="D7" s="103">
        <f t="shared" ref="D7:F7" si="1">D9+D10</f>
        <v>3175656</v>
      </c>
      <c r="E7" s="103">
        <f t="shared" si="1"/>
        <v>3333622</v>
      </c>
      <c r="F7" s="103">
        <f t="shared" si="1"/>
        <v>3256758.34</v>
      </c>
      <c r="G7" s="100">
        <f t="shared" ref="G7:G35" si="2">F7/C7*100</f>
        <v>121.58237013967484</v>
      </c>
      <c r="H7" s="100">
        <f t="shared" ref="H7:H35" si="3">F7/E7*100</f>
        <v>97.69428987449686</v>
      </c>
    </row>
    <row r="8" spans="2:8" x14ac:dyDescent="0.25">
      <c r="B8" s="80" t="s">
        <v>20</v>
      </c>
      <c r="C8" s="103">
        <f>C9</f>
        <v>2678643.5699999998</v>
      </c>
      <c r="D8" s="103">
        <f t="shared" ref="D8:F8" si="4">D9</f>
        <v>3175656</v>
      </c>
      <c r="E8" s="103">
        <f t="shared" si="4"/>
        <v>3333622</v>
      </c>
      <c r="F8" s="103">
        <f t="shared" si="4"/>
        <v>3256758.34</v>
      </c>
      <c r="G8" s="100">
        <f t="shared" si="2"/>
        <v>121.58237013967484</v>
      </c>
      <c r="H8" s="100">
        <f t="shared" si="3"/>
        <v>97.69428987449686</v>
      </c>
    </row>
    <row r="9" spans="2:8" x14ac:dyDescent="0.25">
      <c r="B9" s="78" t="s">
        <v>239</v>
      </c>
      <c r="C9" s="103">
        <v>2678643.5699999998</v>
      </c>
      <c r="D9" s="103">
        <v>3175656</v>
      </c>
      <c r="E9" s="103">
        <v>3333622</v>
      </c>
      <c r="F9" s="101">
        <v>3256758.34</v>
      </c>
      <c r="G9" s="100">
        <f t="shared" si="2"/>
        <v>121.58237013967484</v>
      </c>
      <c r="H9" s="100">
        <f t="shared" si="3"/>
        <v>97.69428987449686</v>
      </c>
    </row>
    <row r="10" spans="2:8" x14ac:dyDescent="0.25">
      <c r="B10" s="78" t="s">
        <v>61</v>
      </c>
      <c r="C10" s="103">
        <v>0</v>
      </c>
      <c r="D10" s="103">
        <v>0</v>
      </c>
      <c r="E10" s="103">
        <v>0</v>
      </c>
      <c r="F10" s="101">
        <v>0</v>
      </c>
      <c r="G10" s="100" t="e">
        <f t="shared" si="2"/>
        <v>#DIV/0!</v>
      </c>
      <c r="H10" s="100" t="e">
        <f t="shared" si="3"/>
        <v>#DIV/0!</v>
      </c>
    </row>
    <row r="11" spans="2:8" x14ac:dyDescent="0.25">
      <c r="B11" s="15" t="s">
        <v>63</v>
      </c>
      <c r="C11" s="103">
        <f>C12</f>
        <v>174066.44</v>
      </c>
      <c r="D11" s="103">
        <f t="shared" ref="D11:F11" si="5">D12</f>
        <v>230000</v>
      </c>
      <c r="E11" s="103">
        <f t="shared" si="5"/>
        <v>180000</v>
      </c>
      <c r="F11" s="103">
        <f t="shared" si="5"/>
        <v>135845.49</v>
      </c>
      <c r="G11" s="100">
        <f t="shared" si="2"/>
        <v>78.042321081536443</v>
      </c>
      <c r="H11" s="100">
        <f t="shared" si="3"/>
        <v>75.46971666666667</v>
      </c>
    </row>
    <row r="12" spans="2:8" x14ac:dyDescent="0.25">
      <c r="B12" s="79" t="s">
        <v>22</v>
      </c>
      <c r="C12" s="103">
        <f>C16+C14</f>
        <v>174066.44</v>
      </c>
      <c r="D12" s="103">
        <f>D16</f>
        <v>230000</v>
      </c>
      <c r="E12" s="103">
        <f>E16</f>
        <v>180000</v>
      </c>
      <c r="F12" s="103">
        <f t="shared" ref="F12" si="6">F13+F14+F15+F16</f>
        <v>135845.49</v>
      </c>
      <c r="G12" s="100">
        <f t="shared" si="2"/>
        <v>78.042321081536443</v>
      </c>
      <c r="H12" s="100">
        <f t="shared" si="3"/>
        <v>75.46971666666667</v>
      </c>
    </row>
    <row r="13" spans="2:8" ht="25.5" x14ac:dyDescent="0.25">
      <c r="B13" s="79" t="s">
        <v>66</v>
      </c>
      <c r="C13" s="103">
        <v>0</v>
      </c>
      <c r="D13" s="103">
        <v>0</v>
      </c>
      <c r="E13" s="104">
        <v>0</v>
      </c>
      <c r="F13" s="101">
        <v>8.1199999999999992</v>
      </c>
      <c r="G13" s="100" t="e">
        <f t="shared" si="2"/>
        <v>#DIV/0!</v>
      </c>
      <c r="H13" s="100" t="e">
        <f t="shared" si="3"/>
        <v>#DIV/0!</v>
      </c>
    </row>
    <row r="14" spans="2:8" ht="25.5" x14ac:dyDescent="0.25">
      <c r="B14" s="79" t="s">
        <v>272</v>
      </c>
      <c r="C14" s="103">
        <v>157.82</v>
      </c>
      <c r="D14" s="103">
        <v>0</v>
      </c>
      <c r="E14" s="104">
        <v>0</v>
      </c>
      <c r="F14" s="101">
        <v>7.07</v>
      </c>
      <c r="G14" s="100">
        <f t="shared" si="2"/>
        <v>4.4797870992269679</v>
      </c>
      <c r="H14" s="100" t="e">
        <f t="shared" si="3"/>
        <v>#DIV/0!</v>
      </c>
    </row>
    <row r="15" spans="2:8" x14ac:dyDescent="0.25">
      <c r="B15" s="79" t="s">
        <v>240</v>
      </c>
      <c r="C15" s="103">
        <v>0</v>
      </c>
      <c r="D15" s="103">
        <v>0</v>
      </c>
      <c r="E15" s="104">
        <v>0</v>
      </c>
      <c r="F15" s="101">
        <v>0</v>
      </c>
      <c r="G15" s="100" t="e">
        <f t="shared" si="2"/>
        <v>#DIV/0!</v>
      </c>
      <c r="H15" s="100" t="e">
        <f t="shared" si="3"/>
        <v>#DIV/0!</v>
      </c>
    </row>
    <row r="16" spans="2:8" x14ac:dyDescent="0.25">
      <c r="B16" s="79" t="s">
        <v>64</v>
      </c>
      <c r="C16" s="103">
        <v>173908.62</v>
      </c>
      <c r="D16" s="103">
        <v>230000</v>
      </c>
      <c r="E16" s="104">
        <v>180000</v>
      </c>
      <c r="F16" s="101">
        <v>135830.29999999999</v>
      </c>
      <c r="G16" s="100">
        <f t="shared" si="2"/>
        <v>78.104409085645088</v>
      </c>
      <c r="H16" s="100">
        <f t="shared" si="3"/>
        <v>75.461277777777767</v>
      </c>
    </row>
    <row r="17" spans="2:8" x14ac:dyDescent="0.25">
      <c r="B17" s="15" t="s">
        <v>69</v>
      </c>
      <c r="C17" s="103">
        <f>C18</f>
        <v>378505.89999999997</v>
      </c>
      <c r="D17" s="103">
        <f t="shared" ref="D17:F17" si="7">D18</f>
        <v>400000</v>
      </c>
      <c r="E17" s="103">
        <f t="shared" si="7"/>
        <v>400000</v>
      </c>
      <c r="F17" s="103">
        <f t="shared" si="7"/>
        <v>376111.44</v>
      </c>
      <c r="G17" s="100">
        <f t="shared" si="2"/>
        <v>99.36739163114764</v>
      </c>
      <c r="H17" s="100">
        <f t="shared" si="3"/>
        <v>94.02785999999999</v>
      </c>
    </row>
    <row r="18" spans="2:8" x14ac:dyDescent="0.25">
      <c r="B18" s="79" t="s">
        <v>65</v>
      </c>
      <c r="C18" s="103">
        <f>C19+C20+C21</f>
        <v>378505.89999999997</v>
      </c>
      <c r="D18" s="103">
        <f t="shared" ref="D18:F18" si="8">D19+D20+D21</f>
        <v>400000</v>
      </c>
      <c r="E18" s="103">
        <f t="shared" si="8"/>
        <v>400000</v>
      </c>
      <c r="F18" s="103">
        <f t="shared" si="8"/>
        <v>376111.44</v>
      </c>
      <c r="G18" s="100">
        <f t="shared" si="2"/>
        <v>99.36739163114764</v>
      </c>
      <c r="H18" s="100">
        <f t="shared" si="3"/>
        <v>94.02785999999999</v>
      </c>
    </row>
    <row r="19" spans="2:8" ht="25.5" x14ac:dyDescent="0.25">
      <c r="B19" s="79" t="s">
        <v>66</v>
      </c>
      <c r="C19" s="103">
        <v>7.67</v>
      </c>
      <c r="D19" s="103">
        <v>0</v>
      </c>
      <c r="E19" s="104">
        <v>0</v>
      </c>
      <c r="F19" s="101">
        <v>0.31</v>
      </c>
      <c r="G19" s="100">
        <f t="shared" si="2"/>
        <v>4.0417209908735332</v>
      </c>
      <c r="H19" s="100" t="e">
        <f t="shared" si="3"/>
        <v>#DIV/0!</v>
      </c>
    </row>
    <row r="20" spans="2:8" ht="25.5" x14ac:dyDescent="0.25">
      <c r="B20" s="79" t="s">
        <v>272</v>
      </c>
      <c r="C20" s="103">
        <v>0</v>
      </c>
      <c r="D20" s="103">
        <v>0</v>
      </c>
      <c r="E20" s="104">
        <v>0</v>
      </c>
      <c r="F20" s="101"/>
      <c r="G20" s="100" t="e">
        <f t="shared" si="2"/>
        <v>#DIV/0!</v>
      </c>
      <c r="H20" s="100" t="e">
        <f t="shared" si="3"/>
        <v>#DIV/0!</v>
      </c>
    </row>
    <row r="21" spans="2:8" x14ac:dyDescent="0.25">
      <c r="B21" s="79" t="s">
        <v>67</v>
      </c>
      <c r="C21" s="103">
        <v>378498.23</v>
      </c>
      <c r="D21" s="103">
        <v>400000</v>
      </c>
      <c r="E21" s="104">
        <v>400000</v>
      </c>
      <c r="F21" s="101">
        <v>376111.13</v>
      </c>
      <c r="G21" s="100">
        <f t="shared" si="2"/>
        <v>99.369323338711524</v>
      </c>
      <c r="H21" s="100">
        <f t="shared" si="3"/>
        <v>94.027782500000001</v>
      </c>
    </row>
    <row r="22" spans="2:8" x14ac:dyDescent="0.25">
      <c r="B22" s="15" t="s">
        <v>68</v>
      </c>
      <c r="C22" s="103">
        <f>C23+C25</f>
        <v>364688.75</v>
      </c>
      <c r="D22" s="103">
        <f t="shared" ref="D22:F22" si="9">D23+D25</f>
        <v>198271</v>
      </c>
      <c r="E22" s="103">
        <f t="shared" si="9"/>
        <v>511036</v>
      </c>
      <c r="F22" s="103">
        <f t="shared" si="9"/>
        <v>551819.21</v>
      </c>
      <c r="G22" s="100">
        <f t="shared" si="2"/>
        <v>151.31237527891935</v>
      </c>
      <c r="H22" s="100">
        <f t="shared" si="3"/>
        <v>107.98049648165686</v>
      </c>
    </row>
    <row r="23" spans="2:8" x14ac:dyDescent="0.25">
      <c r="B23" s="79" t="s">
        <v>70</v>
      </c>
      <c r="C23" s="103">
        <f>C24</f>
        <v>34453.269999999997</v>
      </c>
      <c r="D23" s="103">
        <f t="shared" ref="D23:F23" si="10">D24</f>
        <v>81081</v>
      </c>
      <c r="E23" s="103">
        <f t="shared" si="10"/>
        <v>78780</v>
      </c>
      <c r="F23" s="103">
        <f t="shared" si="10"/>
        <v>78720.06</v>
      </c>
      <c r="G23" s="100">
        <f t="shared" si="2"/>
        <v>228.48356629138542</v>
      </c>
      <c r="H23" s="100">
        <f t="shared" si="3"/>
        <v>99.923914699162225</v>
      </c>
    </row>
    <row r="24" spans="2:8" ht="25.5" x14ac:dyDescent="0.25">
      <c r="B24" s="79" t="s">
        <v>71</v>
      </c>
      <c r="C24" s="103">
        <v>34453.269999999997</v>
      </c>
      <c r="D24" s="103">
        <v>81081</v>
      </c>
      <c r="E24" s="104">
        <v>78780</v>
      </c>
      <c r="F24" s="101">
        <v>78720.06</v>
      </c>
      <c r="G24" s="100">
        <f t="shared" si="2"/>
        <v>228.48356629138542</v>
      </c>
      <c r="H24" s="100">
        <f t="shared" si="3"/>
        <v>99.923914699162225</v>
      </c>
    </row>
    <row r="25" spans="2:8" x14ac:dyDescent="0.25">
      <c r="B25" s="79" t="s">
        <v>72</v>
      </c>
      <c r="C25" s="103">
        <f>C26+C27+C28</f>
        <v>330235.48</v>
      </c>
      <c r="D25" s="103">
        <f t="shared" ref="D25:F25" si="11">D26+D27+D28</f>
        <v>117190</v>
      </c>
      <c r="E25" s="103">
        <f t="shared" si="11"/>
        <v>432256</v>
      </c>
      <c r="F25" s="103">
        <f t="shared" si="11"/>
        <v>473099.15</v>
      </c>
      <c r="G25" s="100">
        <f t="shared" si="2"/>
        <v>143.26115110344898</v>
      </c>
      <c r="H25" s="100">
        <f t="shared" si="3"/>
        <v>109.44883356159313</v>
      </c>
    </row>
    <row r="26" spans="2:8" ht="38.25" x14ac:dyDescent="0.25">
      <c r="B26" s="79" t="s">
        <v>74</v>
      </c>
      <c r="C26" s="103">
        <v>340</v>
      </c>
      <c r="D26" s="103">
        <v>340</v>
      </c>
      <c r="E26" s="104">
        <v>560</v>
      </c>
      <c r="F26" s="101">
        <v>560</v>
      </c>
      <c r="G26" s="100">
        <f t="shared" si="2"/>
        <v>164.70588235294116</v>
      </c>
      <c r="H26" s="100">
        <f t="shared" si="3"/>
        <v>100</v>
      </c>
    </row>
    <row r="27" spans="2:8" ht="25.5" x14ac:dyDescent="0.25">
      <c r="B27" s="79" t="s">
        <v>75</v>
      </c>
      <c r="C27" s="103">
        <v>279796.46999999997</v>
      </c>
      <c r="D27" s="103">
        <v>116850</v>
      </c>
      <c r="E27" s="104">
        <v>382168</v>
      </c>
      <c r="F27" s="101">
        <v>422758.78</v>
      </c>
      <c r="G27" s="100">
        <f t="shared" si="2"/>
        <v>151.09510852656578</v>
      </c>
      <c r="H27" s="100">
        <f t="shared" si="3"/>
        <v>110.6211875405581</v>
      </c>
    </row>
    <row r="28" spans="2:8" ht="38.25" x14ac:dyDescent="0.25">
      <c r="B28" s="79" t="s">
        <v>241</v>
      </c>
      <c r="C28" s="103">
        <v>50099.01</v>
      </c>
      <c r="D28" s="103">
        <v>0</v>
      </c>
      <c r="E28" s="104">
        <v>49528</v>
      </c>
      <c r="F28" s="101">
        <v>49780.37</v>
      </c>
      <c r="G28" s="100">
        <f t="shared" si="2"/>
        <v>99.363979447897279</v>
      </c>
      <c r="H28" s="100">
        <f t="shared" si="3"/>
        <v>100.50955015344856</v>
      </c>
    </row>
    <row r="29" spans="2:8" x14ac:dyDescent="0.25">
      <c r="B29" s="15" t="s">
        <v>76</v>
      </c>
      <c r="C29" s="103">
        <f>C30</f>
        <v>55323.199999999997</v>
      </c>
      <c r="D29" s="103">
        <f t="shared" ref="D29:F30" si="12">D30</f>
        <v>500</v>
      </c>
      <c r="E29" s="103">
        <f t="shared" si="12"/>
        <v>25547</v>
      </c>
      <c r="F29" s="103">
        <f t="shared" si="12"/>
        <v>21111.86</v>
      </c>
      <c r="G29" s="100">
        <f t="shared" si="2"/>
        <v>38.160952367180499</v>
      </c>
      <c r="H29" s="100">
        <f t="shared" si="3"/>
        <v>82.639292284808391</v>
      </c>
    </row>
    <row r="30" spans="2:8" x14ac:dyDescent="0.25">
      <c r="B30" s="79" t="s">
        <v>80</v>
      </c>
      <c r="C30" s="103">
        <f>C31</f>
        <v>55323.199999999997</v>
      </c>
      <c r="D30" s="103">
        <f t="shared" si="12"/>
        <v>500</v>
      </c>
      <c r="E30" s="103">
        <f t="shared" si="12"/>
        <v>25547</v>
      </c>
      <c r="F30" s="103">
        <f t="shared" si="12"/>
        <v>21111.86</v>
      </c>
      <c r="G30" s="100">
        <f t="shared" si="2"/>
        <v>38.160952367180499</v>
      </c>
      <c r="H30" s="100">
        <f t="shared" si="3"/>
        <v>82.639292284808391</v>
      </c>
    </row>
    <row r="31" spans="2:8" x14ac:dyDescent="0.25">
      <c r="B31" s="79" t="s">
        <v>77</v>
      </c>
      <c r="C31" s="103">
        <v>55323.199999999997</v>
      </c>
      <c r="D31" s="103">
        <v>500</v>
      </c>
      <c r="E31" s="104">
        <v>25547</v>
      </c>
      <c r="F31" s="101">
        <v>21111.86</v>
      </c>
      <c r="G31" s="100">
        <f t="shared" si="2"/>
        <v>38.160952367180499</v>
      </c>
      <c r="H31" s="100">
        <f t="shared" si="3"/>
        <v>82.639292284808391</v>
      </c>
    </row>
    <row r="32" spans="2:8" ht="25.5" x14ac:dyDescent="0.25">
      <c r="B32" s="15" t="s">
        <v>78</v>
      </c>
      <c r="C32" s="103">
        <f>C33</f>
        <v>158.4</v>
      </c>
      <c r="D32" s="103">
        <f t="shared" ref="D32:F32" si="13">D33</f>
        <v>0</v>
      </c>
      <c r="E32" s="103">
        <f t="shared" si="13"/>
        <v>0</v>
      </c>
      <c r="F32" s="103">
        <f t="shared" si="13"/>
        <v>0</v>
      </c>
      <c r="G32" s="100">
        <f t="shared" si="2"/>
        <v>0</v>
      </c>
      <c r="H32" s="100" t="e">
        <f t="shared" si="3"/>
        <v>#DIV/0!</v>
      </c>
    </row>
    <row r="33" spans="2:8" ht="25.5" x14ac:dyDescent="0.25">
      <c r="B33" s="79" t="s">
        <v>242</v>
      </c>
      <c r="C33" s="103">
        <f>C34</f>
        <v>158.4</v>
      </c>
      <c r="D33" s="103">
        <f t="shared" ref="D33:F33" si="14">D34</f>
        <v>0</v>
      </c>
      <c r="E33" s="103">
        <f t="shared" si="14"/>
        <v>0</v>
      </c>
      <c r="F33" s="103">
        <f t="shared" si="14"/>
        <v>0</v>
      </c>
      <c r="G33" s="100">
        <f t="shared" si="2"/>
        <v>0</v>
      </c>
      <c r="H33" s="100" t="e">
        <f t="shared" si="3"/>
        <v>#DIV/0!</v>
      </c>
    </row>
    <row r="34" spans="2:8" x14ac:dyDescent="0.25">
      <c r="B34" s="79" t="s">
        <v>79</v>
      </c>
      <c r="C34" s="103">
        <v>158.4</v>
      </c>
      <c r="D34" s="103">
        <v>0</v>
      </c>
      <c r="E34" s="104">
        <v>0</v>
      </c>
      <c r="F34" s="101">
        <v>0</v>
      </c>
      <c r="G34" s="100">
        <f t="shared" si="2"/>
        <v>0</v>
      </c>
      <c r="H34" s="100" t="e">
        <f t="shared" si="3"/>
        <v>#DIV/0!</v>
      </c>
    </row>
    <row r="35" spans="2:8" ht="15.75" customHeight="1" x14ac:dyDescent="0.25">
      <c r="B35" s="10" t="s">
        <v>48</v>
      </c>
      <c r="C35" s="105">
        <f>C37+C96+C159+C227+C313+C338</f>
        <v>3646296.44</v>
      </c>
      <c r="D35" s="105">
        <f>D37+D96+D159+D227+D313+D338</f>
        <v>4019837</v>
      </c>
      <c r="E35" s="105">
        <f>E37+E96+E159+E227+E313+E338</f>
        <v>4492298</v>
      </c>
      <c r="F35" s="105">
        <f>F37+F96+F159+F227+F313+F338</f>
        <v>4183461.46</v>
      </c>
      <c r="G35" s="100">
        <f t="shared" si="2"/>
        <v>114.73179783484638</v>
      </c>
      <c r="H35" s="100">
        <f t="shared" si="3"/>
        <v>93.125199174231099</v>
      </c>
    </row>
    <row r="36" spans="2:8" ht="15.75" customHeight="1" x14ac:dyDescent="0.25">
      <c r="B36" s="10" t="s">
        <v>19</v>
      </c>
      <c r="C36" s="103"/>
      <c r="D36" s="103"/>
      <c r="E36" s="103"/>
      <c r="F36" s="101"/>
      <c r="G36" s="100"/>
      <c r="H36" s="100"/>
    </row>
    <row r="37" spans="2:8" x14ac:dyDescent="0.25">
      <c r="B37" s="87" t="s">
        <v>20</v>
      </c>
      <c r="C37" s="105">
        <f>C38+C83</f>
        <v>2690935.0599999996</v>
      </c>
      <c r="D37" s="105">
        <f>D38+D83</f>
        <v>3175656</v>
      </c>
      <c r="E37" s="105">
        <f>E38+E83</f>
        <v>3333622</v>
      </c>
      <c r="F37" s="105">
        <f>F38+F83</f>
        <v>3225793.27</v>
      </c>
      <c r="G37" s="103">
        <f>F37/C37*100</f>
        <v>119.87629571410024</v>
      </c>
      <c r="H37" s="100">
        <f>F37/E37*100</f>
        <v>96.765418214782599</v>
      </c>
    </row>
    <row r="38" spans="2:8" x14ac:dyDescent="0.25">
      <c r="B38" s="80" t="s">
        <v>150</v>
      </c>
      <c r="C38" s="103">
        <f>C39+C47+C76+C80</f>
        <v>2683559.8499999996</v>
      </c>
      <c r="D38" s="103">
        <f t="shared" ref="D38:E38" si="15">D39+D47+D76+D80</f>
        <v>3138656</v>
      </c>
      <c r="E38" s="103">
        <f t="shared" si="15"/>
        <v>3303622</v>
      </c>
      <c r="F38" s="103">
        <f>F39+F47+F76+F80</f>
        <v>3216354.06</v>
      </c>
      <c r="G38" s="103">
        <f t="shared" ref="G38:G94" si="16">F38/C38*100</f>
        <v>119.85400884575019</v>
      </c>
      <c r="H38" s="100">
        <f t="shared" ref="H38:H94" si="17">F38/E38*100</f>
        <v>97.358416307919001</v>
      </c>
    </row>
    <row r="39" spans="2:8" x14ac:dyDescent="0.25">
      <c r="B39" s="80" t="s">
        <v>101</v>
      </c>
      <c r="C39" s="103">
        <f>C40+C42+C44</f>
        <v>2410338.3499999996</v>
      </c>
      <c r="D39" s="103">
        <f>D40+D42+D44</f>
        <v>2788818</v>
      </c>
      <c r="E39" s="103">
        <f t="shared" ref="E39:F39" si="18">E40+E42+E44</f>
        <v>2985056</v>
      </c>
      <c r="F39" s="103">
        <f t="shared" si="18"/>
        <v>2960363.9000000004</v>
      </c>
      <c r="G39" s="103">
        <f t="shared" si="16"/>
        <v>122.81943321359844</v>
      </c>
      <c r="H39" s="100">
        <f t="shared" si="17"/>
        <v>99.172809488331211</v>
      </c>
    </row>
    <row r="40" spans="2:8" x14ac:dyDescent="0.25">
      <c r="B40" s="80" t="s">
        <v>243</v>
      </c>
      <c r="C40" s="103">
        <f>C41</f>
        <v>2022441.38</v>
      </c>
      <c r="D40" s="103">
        <f t="shared" ref="D40:F40" si="19">D41</f>
        <v>2315068</v>
      </c>
      <c r="E40" s="103">
        <f t="shared" si="19"/>
        <v>2500782</v>
      </c>
      <c r="F40" s="103">
        <f t="shared" si="19"/>
        <v>2478172.0500000003</v>
      </c>
      <c r="G40" s="103">
        <f t="shared" si="16"/>
        <v>122.53368995050924</v>
      </c>
      <c r="H40" s="100">
        <f t="shared" si="17"/>
        <v>99.095884807232309</v>
      </c>
    </row>
    <row r="41" spans="2:8" x14ac:dyDescent="0.25">
      <c r="B41" s="78" t="s">
        <v>97</v>
      </c>
      <c r="C41" s="103">
        <f>'POSEBNI DIO'!F14+'POSEBNI DIO'!F82</f>
        <v>2022441.38</v>
      </c>
      <c r="D41" s="103">
        <f>'POSEBNI DIO'!G14+'POSEBNI DIO'!G82</f>
        <v>2315068</v>
      </c>
      <c r="E41" s="103">
        <f>'POSEBNI DIO'!H14+'POSEBNI DIO'!H82</f>
        <v>2500782</v>
      </c>
      <c r="F41" s="103">
        <f>'POSEBNI DIO'!I14+'POSEBNI DIO'!I82</f>
        <v>2478172.0500000003</v>
      </c>
      <c r="G41" s="103">
        <f t="shared" si="16"/>
        <v>122.53368995050924</v>
      </c>
      <c r="H41" s="100">
        <f t="shared" si="17"/>
        <v>99.095884807232309</v>
      </c>
    </row>
    <row r="42" spans="2:8" x14ac:dyDescent="0.25">
      <c r="B42" s="78" t="s">
        <v>102</v>
      </c>
      <c r="C42" s="103">
        <f>C43</f>
        <v>55870.97</v>
      </c>
      <c r="D42" s="103">
        <f t="shared" ref="D42:F42" si="20">D43</f>
        <v>87372</v>
      </c>
      <c r="E42" s="103">
        <f t="shared" si="20"/>
        <v>73553</v>
      </c>
      <c r="F42" s="103">
        <f t="shared" si="20"/>
        <v>73242.33</v>
      </c>
      <c r="G42" s="103">
        <f t="shared" si="16"/>
        <v>131.09192484039565</v>
      </c>
      <c r="H42" s="100">
        <f t="shared" si="17"/>
        <v>99.577624298125173</v>
      </c>
    </row>
    <row r="43" spans="2:8" x14ac:dyDescent="0.25">
      <c r="B43" s="78" t="s">
        <v>98</v>
      </c>
      <c r="C43" s="103">
        <f>'POSEBNI DIO'!F16</f>
        <v>55870.97</v>
      </c>
      <c r="D43" s="103">
        <f>'POSEBNI DIO'!G16</f>
        <v>87372</v>
      </c>
      <c r="E43" s="103">
        <f>'POSEBNI DIO'!H16</f>
        <v>73553</v>
      </c>
      <c r="F43" s="103">
        <f>'POSEBNI DIO'!I16</f>
        <v>73242.33</v>
      </c>
      <c r="G43" s="103">
        <f t="shared" si="16"/>
        <v>131.09192484039565</v>
      </c>
      <c r="H43" s="100">
        <f t="shared" si="17"/>
        <v>99.577624298125173</v>
      </c>
    </row>
    <row r="44" spans="2:8" x14ac:dyDescent="0.25">
      <c r="B44" s="78" t="s">
        <v>103</v>
      </c>
      <c r="C44" s="103">
        <f>C45+C46</f>
        <v>332026</v>
      </c>
      <c r="D44" s="103">
        <f t="shared" ref="D44:F44" si="21">D45+D46</f>
        <v>386378</v>
      </c>
      <c r="E44" s="103">
        <f t="shared" si="21"/>
        <v>410721</v>
      </c>
      <c r="F44" s="103">
        <f t="shared" si="21"/>
        <v>408949.52</v>
      </c>
      <c r="G44" s="103">
        <f t="shared" si="16"/>
        <v>123.16792058453254</v>
      </c>
      <c r="H44" s="100">
        <f t="shared" si="17"/>
        <v>99.568690181412691</v>
      </c>
    </row>
    <row r="45" spans="2:8" x14ac:dyDescent="0.25">
      <c r="B45" s="78" t="s">
        <v>99</v>
      </c>
      <c r="C45" s="103">
        <f>'POSEBNI DIO'!F18+'POSEBNI DIO'!F84</f>
        <v>331759.14</v>
      </c>
      <c r="D45" s="103">
        <f>'POSEBNI DIO'!G18+'POSEBNI DIO'!G84</f>
        <v>386178</v>
      </c>
      <c r="E45" s="103">
        <f>'POSEBNI DIO'!H18+'POSEBNI DIO'!H84</f>
        <v>410684</v>
      </c>
      <c r="F45" s="103">
        <f>'POSEBNI DIO'!I18+'POSEBNI DIO'!I84</f>
        <v>408825.15</v>
      </c>
      <c r="G45" s="103">
        <f t="shared" si="16"/>
        <v>123.22950620139659</v>
      </c>
      <c r="H45" s="100">
        <f t="shared" si="17"/>
        <v>99.547377058760517</v>
      </c>
    </row>
    <row r="46" spans="2:8" x14ac:dyDescent="0.25">
      <c r="B46" s="78" t="s">
        <v>100</v>
      </c>
      <c r="C46" s="103">
        <f>'POSEBNI DIO'!F85</f>
        <v>266.86</v>
      </c>
      <c r="D46" s="103">
        <f>'POSEBNI DIO'!G85</f>
        <v>200</v>
      </c>
      <c r="E46" s="103">
        <f>'POSEBNI DIO'!H85</f>
        <v>37</v>
      </c>
      <c r="F46" s="103">
        <f>'POSEBNI DIO'!I85</f>
        <v>124.37</v>
      </c>
      <c r="G46" s="103">
        <f t="shared" si="16"/>
        <v>46.604961402982838</v>
      </c>
      <c r="H46" s="100">
        <f t="shared" si="17"/>
        <v>336.13513513513516</v>
      </c>
    </row>
    <row r="47" spans="2:8" x14ac:dyDescent="0.25">
      <c r="B47" s="78" t="s">
        <v>104</v>
      </c>
      <c r="C47" s="103">
        <f>C48+C52+C58+C68+C70</f>
        <v>265920.2</v>
      </c>
      <c r="D47" s="103">
        <f>D48+D52+D58+D68+D70</f>
        <v>346338</v>
      </c>
      <c r="E47" s="103">
        <f t="shared" ref="E47:F47" si="22">E48+E52+E58+E68+E70</f>
        <v>314323</v>
      </c>
      <c r="F47" s="103">
        <f t="shared" si="22"/>
        <v>251168.53</v>
      </c>
      <c r="G47" s="103">
        <f t="shared" si="16"/>
        <v>94.452595177049346</v>
      </c>
      <c r="H47" s="100">
        <f t="shared" si="17"/>
        <v>79.907779577059273</v>
      </c>
    </row>
    <row r="48" spans="2:8" x14ac:dyDescent="0.25">
      <c r="B48" s="78" t="s">
        <v>105</v>
      </c>
      <c r="C48" s="103">
        <f>C49+C50+C51</f>
        <v>49133.68</v>
      </c>
      <c r="D48" s="103">
        <f>D49+D50+D51</f>
        <v>57793</v>
      </c>
      <c r="E48" s="103">
        <f t="shared" ref="E48:F48" si="23">E49+E50+E51</f>
        <v>43657</v>
      </c>
      <c r="F48" s="103">
        <f t="shared" si="23"/>
        <v>42471.519999999997</v>
      </c>
      <c r="G48" s="103">
        <f t="shared" si="16"/>
        <v>86.440746958094721</v>
      </c>
      <c r="H48" s="100">
        <f t="shared" si="17"/>
        <v>97.284559177222434</v>
      </c>
    </row>
    <row r="49" spans="2:8" x14ac:dyDescent="0.25">
      <c r="B49" s="78" t="s">
        <v>106</v>
      </c>
      <c r="C49" s="103">
        <f>'POSEBNI DIO'!F32+'POSEBNI DIO'!F99</f>
        <v>9972.1500000000015</v>
      </c>
      <c r="D49" s="103">
        <f>'POSEBNI DIO'!G32+'POSEBNI DIO'!G99</f>
        <v>9000</v>
      </c>
      <c r="E49" s="103">
        <f>'POSEBNI DIO'!H32+'POSEBNI DIO'!H99</f>
        <v>6000</v>
      </c>
      <c r="F49" s="103">
        <f>'POSEBNI DIO'!I32+'POSEBNI DIO'!I99</f>
        <v>6183.07</v>
      </c>
      <c r="G49" s="103">
        <f t="shared" si="16"/>
        <v>62.003379411661463</v>
      </c>
      <c r="H49" s="100">
        <f t="shared" si="17"/>
        <v>103.05116666666667</v>
      </c>
    </row>
    <row r="50" spans="2:8" x14ac:dyDescent="0.25">
      <c r="B50" s="78" t="s">
        <v>107</v>
      </c>
      <c r="C50" s="103">
        <f>'POSEBNI DIO'!F21</f>
        <v>37265.29</v>
      </c>
      <c r="D50" s="103">
        <f>'POSEBNI DIO'!G21</f>
        <v>41793</v>
      </c>
      <c r="E50" s="103">
        <f>'POSEBNI DIO'!H21</f>
        <v>37457</v>
      </c>
      <c r="F50" s="103">
        <f>'POSEBNI DIO'!I21</f>
        <v>36088.449999999997</v>
      </c>
      <c r="G50" s="103">
        <f t="shared" si="16"/>
        <v>96.841994252560482</v>
      </c>
      <c r="H50" s="100">
        <f t="shared" si="17"/>
        <v>96.346343807566001</v>
      </c>
    </row>
    <row r="51" spans="2:8" x14ac:dyDescent="0.25">
      <c r="B51" s="78" t="s">
        <v>108</v>
      </c>
      <c r="C51" s="103">
        <f>'POSEBNI DIO'!F33</f>
        <v>1896.24</v>
      </c>
      <c r="D51" s="103">
        <f>'POSEBNI DIO'!G33+'POSEBNI DIO'!G100</f>
        <v>7000</v>
      </c>
      <c r="E51" s="103">
        <f>'POSEBNI DIO'!H33</f>
        <v>200</v>
      </c>
      <c r="F51" s="103">
        <f>'POSEBNI DIO'!I33</f>
        <v>200</v>
      </c>
      <c r="G51" s="103">
        <f t="shared" si="16"/>
        <v>10.547188119647302</v>
      </c>
      <c r="H51" s="100">
        <f t="shared" si="17"/>
        <v>100</v>
      </c>
    </row>
    <row r="52" spans="2:8" x14ac:dyDescent="0.25">
      <c r="B52" s="78" t="s">
        <v>109</v>
      </c>
      <c r="C52" s="103">
        <f>C53+C54+C55+C56+C57</f>
        <v>101856.64</v>
      </c>
      <c r="D52" s="103">
        <f>D53+D54+D55+D56+D57</f>
        <v>150400</v>
      </c>
      <c r="E52" s="103">
        <f t="shared" ref="E52:F52" si="24">E53+E54+E55+E56+E57</f>
        <v>136597</v>
      </c>
      <c r="F52" s="103">
        <f t="shared" si="24"/>
        <v>89015.06</v>
      </c>
      <c r="G52" s="103">
        <f t="shared" si="16"/>
        <v>87.392495962953419</v>
      </c>
      <c r="H52" s="100">
        <f t="shared" si="17"/>
        <v>65.166189594207779</v>
      </c>
    </row>
    <row r="53" spans="2:8" x14ac:dyDescent="0.25">
      <c r="B53" s="78" t="s">
        <v>110</v>
      </c>
      <c r="C53" s="103">
        <f>'POSEBNI DIO'!F35</f>
        <v>17909.18</v>
      </c>
      <c r="D53" s="103">
        <f>'POSEBNI DIO'!G35</f>
        <v>15000</v>
      </c>
      <c r="E53" s="103">
        <f>'POSEBNI DIO'!H35</f>
        <v>15000</v>
      </c>
      <c r="F53" s="103">
        <f>'POSEBNI DIO'!I35</f>
        <v>12877.25</v>
      </c>
      <c r="G53" s="103">
        <f t="shared" si="16"/>
        <v>71.903068705546531</v>
      </c>
      <c r="H53" s="100">
        <f t="shared" si="17"/>
        <v>85.848333333333343</v>
      </c>
    </row>
    <row r="54" spans="2:8" x14ac:dyDescent="0.25">
      <c r="B54" s="78" t="s">
        <v>111</v>
      </c>
      <c r="C54" s="103">
        <f>'POSEBNI DIO'!F36</f>
        <v>0</v>
      </c>
      <c r="D54" s="103">
        <f>'POSEBNI DIO'!G36</f>
        <v>4800</v>
      </c>
      <c r="E54" s="103">
        <f>'POSEBNI DIO'!H36</f>
        <v>100</v>
      </c>
      <c r="F54" s="103">
        <f>'POSEBNI DIO'!I36</f>
        <v>0</v>
      </c>
      <c r="G54" s="103" t="e">
        <f t="shared" si="16"/>
        <v>#DIV/0!</v>
      </c>
      <c r="H54" s="100">
        <f t="shared" si="17"/>
        <v>0</v>
      </c>
    </row>
    <row r="55" spans="2:8" x14ac:dyDescent="0.25">
      <c r="B55" s="78" t="s">
        <v>112</v>
      </c>
      <c r="C55" s="103">
        <f>'POSEBNI DIO'!F37</f>
        <v>82350.53</v>
      </c>
      <c r="D55" s="103">
        <f>'POSEBNI DIO'!G37</f>
        <v>125000</v>
      </c>
      <c r="E55" s="103">
        <f>'POSEBNI DIO'!H37</f>
        <v>111697</v>
      </c>
      <c r="F55" s="103">
        <f>'POSEBNI DIO'!I37</f>
        <v>66914.14</v>
      </c>
      <c r="G55" s="103">
        <f t="shared" si="16"/>
        <v>81.255263323745453</v>
      </c>
      <c r="H55" s="100">
        <f t="shared" si="17"/>
        <v>59.906837247195533</v>
      </c>
    </row>
    <row r="56" spans="2:8" x14ac:dyDescent="0.25">
      <c r="B56" s="78" t="s">
        <v>113</v>
      </c>
      <c r="C56" s="103">
        <f>'POSEBNI DIO'!F38</f>
        <v>1416.96</v>
      </c>
      <c r="D56" s="103">
        <f>'POSEBNI DIO'!G38+'POSEBNI DIO'!G102</f>
        <v>3000</v>
      </c>
      <c r="E56" s="103">
        <f>'POSEBNI DIO'!H38</f>
        <v>7300</v>
      </c>
      <c r="F56" s="103">
        <f>'POSEBNI DIO'!I38+'POSEBNI DIO'!I102</f>
        <v>6633</v>
      </c>
      <c r="G56" s="103">
        <f t="shared" si="16"/>
        <v>468.11483739837394</v>
      </c>
      <c r="H56" s="100">
        <f t="shared" si="17"/>
        <v>90.863013698630141</v>
      </c>
    </row>
    <row r="57" spans="2:8" x14ac:dyDescent="0.25">
      <c r="B57" s="78" t="s">
        <v>114</v>
      </c>
      <c r="C57" s="103">
        <f>'POSEBNI DIO'!F39</f>
        <v>179.97</v>
      </c>
      <c r="D57" s="103">
        <f>'POSEBNI DIO'!G39</f>
        <v>2600</v>
      </c>
      <c r="E57" s="103">
        <f>'POSEBNI DIO'!H39</f>
        <v>2500</v>
      </c>
      <c r="F57" s="103">
        <f>'POSEBNI DIO'!I39+'POSEBNI DIO'!I103</f>
        <v>2590.67</v>
      </c>
      <c r="G57" s="103">
        <f t="shared" si="16"/>
        <v>1439.5010279491028</v>
      </c>
      <c r="H57" s="100">
        <f t="shared" si="17"/>
        <v>103.6268</v>
      </c>
    </row>
    <row r="58" spans="2:8" x14ac:dyDescent="0.25">
      <c r="B58" s="78" t="s">
        <v>115</v>
      </c>
      <c r="C58" s="103">
        <f>C59+C60+C61+C62+C63+C64+C65+C66+C67</f>
        <v>104595.18000000001</v>
      </c>
      <c r="D58" s="103">
        <f>D59+D60+D61+D62+D63+D64+D65+D66+D67</f>
        <v>126940</v>
      </c>
      <c r="E58" s="103">
        <f t="shared" ref="E58:F58" si="25">E59+E60+E61+E62+E63+E64+E65+E66+E67</f>
        <v>127499</v>
      </c>
      <c r="F58" s="103">
        <f t="shared" si="25"/>
        <v>113419.91</v>
      </c>
      <c r="G58" s="103">
        <f t="shared" si="16"/>
        <v>108.43703314053286</v>
      </c>
      <c r="H58" s="100">
        <f t="shared" si="17"/>
        <v>88.957489862665597</v>
      </c>
    </row>
    <row r="59" spans="2:8" x14ac:dyDescent="0.25">
      <c r="B59" s="78" t="s">
        <v>116</v>
      </c>
      <c r="C59" s="103">
        <f>'POSEBNI DIO'!F41</f>
        <v>5063.8100000000004</v>
      </c>
      <c r="D59" s="103">
        <f>'POSEBNI DIO'!G41</f>
        <v>4500</v>
      </c>
      <c r="E59" s="103">
        <f>'POSEBNI DIO'!H41</f>
        <v>4800</v>
      </c>
      <c r="F59" s="103">
        <f>'POSEBNI DIO'!I41</f>
        <v>4997.17</v>
      </c>
      <c r="G59" s="103">
        <f t="shared" si="16"/>
        <v>98.683994857626956</v>
      </c>
      <c r="H59" s="100">
        <f t="shared" si="17"/>
        <v>104.10770833333333</v>
      </c>
    </row>
    <row r="60" spans="2:8" x14ac:dyDescent="0.25">
      <c r="B60" s="78" t="s">
        <v>117</v>
      </c>
      <c r="C60" s="103">
        <f>'POSEBNI DIO'!F42</f>
        <v>39415.57</v>
      </c>
      <c r="D60" s="103">
        <f>'POSEBNI DIO'!G42+'POSEBNI DIO'!G105</f>
        <v>27499</v>
      </c>
      <c r="E60" s="103">
        <f>'POSEBNI DIO'!H42</f>
        <v>29499</v>
      </c>
      <c r="F60" s="103">
        <f>'POSEBNI DIO'!I42+'POSEBNI DIO'!I105</f>
        <v>22321.74</v>
      </c>
      <c r="G60" s="103">
        <f t="shared" si="16"/>
        <v>56.631782820849729</v>
      </c>
      <c r="H60" s="100">
        <f t="shared" si="17"/>
        <v>75.669480321366834</v>
      </c>
    </row>
    <row r="61" spans="2:8" x14ac:dyDescent="0.25">
      <c r="B61" s="78" t="s">
        <v>118</v>
      </c>
      <c r="C61" s="103">
        <f>'POSEBNI DIO'!F43</f>
        <v>1382.29</v>
      </c>
      <c r="D61" s="103">
        <f>'POSEBNI DIO'!G43</f>
        <v>14700</v>
      </c>
      <c r="E61" s="103">
        <f>'POSEBNI DIO'!H43</f>
        <v>2500</v>
      </c>
      <c r="F61" s="103">
        <f>'POSEBNI DIO'!I43</f>
        <v>2030</v>
      </c>
      <c r="G61" s="103">
        <f t="shared" si="16"/>
        <v>146.8577505443865</v>
      </c>
      <c r="H61" s="100">
        <f t="shared" si="17"/>
        <v>81.2</v>
      </c>
    </row>
    <row r="62" spans="2:8" x14ac:dyDescent="0.25">
      <c r="B62" s="78" t="s">
        <v>119</v>
      </c>
      <c r="C62" s="103">
        <f>'POSEBNI DIO'!F44</f>
        <v>13634.96</v>
      </c>
      <c r="D62" s="103">
        <f>'POSEBNI DIO'!G44</f>
        <v>13000</v>
      </c>
      <c r="E62" s="103">
        <f>'POSEBNI DIO'!H44</f>
        <v>13000</v>
      </c>
      <c r="F62" s="103">
        <f>'POSEBNI DIO'!I44</f>
        <v>11976.87</v>
      </c>
      <c r="G62" s="103">
        <f t="shared" si="16"/>
        <v>87.839421604463837</v>
      </c>
      <c r="H62" s="100">
        <f t="shared" si="17"/>
        <v>92.129769230769227</v>
      </c>
    </row>
    <row r="63" spans="2:8" x14ac:dyDescent="0.25">
      <c r="B63" s="78" t="s">
        <v>120</v>
      </c>
      <c r="C63" s="103">
        <f>'POSEBNI DIO'!F45</f>
        <v>1249.48</v>
      </c>
      <c r="D63" s="103">
        <f>'POSEBNI DIO'!G45</f>
        <v>6000</v>
      </c>
      <c r="E63" s="103">
        <f>'POSEBNI DIO'!H45</f>
        <v>4500</v>
      </c>
      <c r="F63" s="103">
        <f>'POSEBNI DIO'!I45</f>
        <v>2446.39</v>
      </c>
      <c r="G63" s="103">
        <f t="shared" si="16"/>
        <v>195.79264974229278</v>
      </c>
      <c r="H63" s="100">
        <f t="shared" si="17"/>
        <v>54.364222222222224</v>
      </c>
    </row>
    <row r="64" spans="2:8" x14ac:dyDescent="0.25">
      <c r="B64" s="78" t="s">
        <v>121</v>
      </c>
      <c r="C64" s="103">
        <f>'POSEBNI DIO'!F23</f>
        <v>4300.29</v>
      </c>
      <c r="D64" s="103">
        <f>'POSEBNI DIO'!G23</f>
        <v>5301</v>
      </c>
      <c r="E64" s="103">
        <f>'POSEBNI DIO'!H23</f>
        <v>3200</v>
      </c>
      <c r="F64" s="103">
        <f>'POSEBNI DIO'!I23</f>
        <v>3200</v>
      </c>
      <c r="G64" s="103">
        <f t="shared" si="16"/>
        <v>74.413586060474984</v>
      </c>
      <c r="H64" s="100">
        <f t="shared" si="17"/>
        <v>100</v>
      </c>
    </row>
    <row r="65" spans="2:8" x14ac:dyDescent="0.25">
      <c r="B65" s="78" t="s">
        <v>122</v>
      </c>
      <c r="C65" s="103">
        <f>'POSEBNI DIO'!F47+'POSEBNI DIO'!F106</f>
        <v>11238.76</v>
      </c>
      <c r="D65" s="103">
        <f>'POSEBNI DIO'!G47+'POSEBNI DIO'!G106</f>
        <v>27440</v>
      </c>
      <c r="E65" s="103">
        <f>'POSEBNI DIO'!H47+'POSEBNI DIO'!H106</f>
        <v>45000</v>
      </c>
      <c r="F65" s="103">
        <f>'POSEBNI DIO'!I47+'POSEBNI DIO'!I106</f>
        <v>35615.870000000003</v>
      </c>
      <c r="G65" s="103">
        <f t="shared" si="16"/>
        <v>316.90213155187939</v>
      </c>
      <c r="H65" s="100">
        <f t="shared" si="17"/>
        <v>79.146377777777786</v>
      </c>
    </row>
    <row r="66" spans="2:8" x14ac:dyDescent="0.25">
      <c r="B66" s="78" t="s">
        <v>123</v>
      </c>
      <c r="C66" s="103">
        <f>'POSEBNI DIO'!F48</f>
        <v>2652.74</v>
      </c>
      <c r="D66" s="103">
        <f>'POSEBNI DIO'!G48</f>
        <v>10000</v>
      </c>
      <c r="E66" s="103">
        <f>'POSEBNI DIO'!H48</f>
        <v>5000</v>
      </c>
      <c r="F66" s="103">
        <f>'POSEBNI DIO'!I48</f>
        <v>4625.79</v>
      </c>
      <c r="G66" s="103">
        <f t="shared" si="16"/>
        <v>174.37781312906657</v>
      </c>
      <c r="H66" s="100">
        <f t="shared" si="17"/>
        <v>92.515799999999999</v>
      </c>
    </row>
    <row r="67" spans="2:8" x14ac:dyDescent="0.25">
      <c r="B67" s="78" t="s">
        <v>124</v>
      </c>
      <c r="C67" s="103">
        <f>'POSEBNI DIO'!F49+'POSEBNI DIO'!F107</f>
        <v>25657.279999999999</v>
      </c>
      <c r="D67" s="103">
        <f>'POSEBNI DIO'!G49+'POSEBNI DIO'!G107</f>
        <v>18500</v>
      </c>
      <c r="E67" s="103">
        <f>'POSEBNI DIO'!H49+'POSEBNI DIO'!H107</f>
        <v>20000</v>
      </c>
      <c r="F67" s="103">
        <f>'POSEBNI DIO'!I49+'POSEBNI DIO'!I107</f>
        <v>26206.080000000002</v>
      </c>
      <c r="G67" s="103">
        <f t="shared" si="16"/>
        <v>102.13896406789809</v>
      </c>
      <c r="H67" s="100">
        <f t="shared" si="17"/>
        <v>131.03040000000001</v>
      </c>
    </row>
    <row r="68" spans="2:8" x14ac:dyDescent="0.25">
      <c r="B68" s="78" t="s">
        <v>125</v>
      </c>
      <c r="C68" s="103">
        <f>C69</f>
        <v>0</v>
      </c>
      <c r="D68" s="103">
        <f t="shared" ref="D68:F68" si="26">D69</f>
        <v>557</v>
      </c>
      <c r="E68" s="103">
        <f t="shared" si="26"/>
        <v>0</v>
      </c>
      <c r="F68" s="103">
        <f t="shared" si="26"/>
        <v>0</v>
      </c>
      <c r="G68" s="103" t="e">
        <f t="shared" si="16"/>
        <v>#DIV/0!</v>
      </c>
      <c r="H68" s="100" t="e">
        <f t="shared" si="17"/>
        <v>#DIV/0!</v>
      </c>
    </row>
    <row r="69" spans="2:8" x14ac:dyDescent="0.25">
      <c r="B69" s="78" t="s">
        <v>126</v>
      </c>
      <c r="C69" s="103">
        <f>'POSEBNI DIO'!F51</f>
        <v>0</v>
      </c>
      <c r="D69" s="103">
        <f>'POSEBNI DIO'!G51</f>
        <v>557</v>
      </c>
      <c r="E69" s="103">
        <f>'POSEBNI DIO'!H51</f>
        <v>0</v>
      </c>
      <c r="F69" s="103">
        <f>'POSEBNI DIO'!I51</f>
        <v>0</v>
      </c>
      <c r="G69" s="103" t="e">
        <f t="shared" si="16"/>
        <v>#DIV/0!</v>
      </c>
      <c r="H69" s="100" t="e">
        <f t="shared" si="17"/>
        <v>#DIV/0!</v>
      </c>
    </row>
    <row r="70" spans="2:8" x14ac:dyDescent="0.25">
      <c r="B70" s="78" t="s">
        <v>127</v>
      </c>
      <c r="C70" s="103">
        <f>C71+C72+C73+C74+C75</f>
        <v>10334.700000000001</v>
      </c>
      <c r="D70" s="103">
        <f>D71+D72+D73+D74+D75</f>
        <v>10648</v>
      </c>
      <c r="E70" s="103">
        <f t="shared" ref="E70:F70" si="27">E71+E72+E73+E74+E75</f>
        <v>6570</v>
      </c>
      <c r="F70" s="103">
        <f t="shared" si="27"/>
        <v>6262.04</v>
      </c>
      <c r="G70" s="103">
        <f t="shared" si="16"/>
        <v>60.592373266761491</v>
      </c>
      <c r="H70" s="100">
        <f t="shared" si="17"/>
        <v>95.31263318112633</v>
      </c>
    </row>
    <row r="71" spans="2:8" x14ac:dyDescent="0.25">
      <c r="B71" s="78" t="s">
        <v>129</v>
      </c>
      <c r="C71" s="103">
        <f>'POSEBNI DIO'!F53</f>
        <v>0</v>
      </c>
      <c r="D71" s="103">
        <f>'POSEBNI DIO'!G53</f>
        <v>0</v>
      </c>
      <c r="E71" s="103">
        <f>'POSEBNI DIO'!H53</f>
        <v>0</v>
      </c>
      <c r="F71" s="103">
        <f>'POSEBNI DIO'!I53</f>
        <v>0</v>
      </c>
      <c r="G71" s="103" t="e">
        <f t="shared" si="16"/>
        <v>#DIV/0!</v>
      </c>
      <c r="H71" s="100" t="e">
        <f t="shared" si="17"/>
        <v>#DIV/0!</v>
      </c>
    </row>
    <row r="72" spans="2:8" x14ac:dyDescent="0.25">
      <c r="B72" s="78" t="s">
        <v>244</v>
      </c>
      <c r="C72" s="103">
        <f>'POSEBNI DIO'!F54</f>
        <v>0</v>
      </c>
      <c r="D72" s="103">
        <v>1500</v>
      </c>
      <c r="E72" s="103">
        <f>'POSEBNI DIO'!H54</f>
        <v>0</v>
      </c>
      <c r="F72" s="103">
        <f>'POSEBNI DIO'!I54</f>
        <v>0</v>
      </c>
      <c r="G72" s="103" t="e">
        <f t="shared" si="16"/>
        <v>#DIV/0!</v>
      </c>
      <c r="H72" s="100" t="e">
        <f t="shared" si="17"/>
        <v>#DIV/0!</v>
      </c>
    </row>
    <row r="73" spans="2:8" x14ac:dyDescent="0.25">
      <c r="B73" s="78" t="s">
        <v>130</v>
      </c>
      <c r="C73" s="103">
        <f>'POSEBNI DIO'!F25+'POSEBNI DIO'!F88</f>
        <v>4553.43</v>
      </c>
      <c r="D73" s="103">
        <f>'POSEBNI DIO'!G25+'POSEBNI DIO'!G88</f>
        <v>4848</v>
      </c>
      <c r="E73" s="103">
        <f>'POSEBNI DIO'!H25+'POSEBNI DIO'!H88</f>
        <v>3727</v>
      </c>
      <c r="F73" s="103">
        <f>'POSEBNI DIO'!I25+'POSEBNI DIO'!I88+'POSEBNI DIO'!I55</f>
        <v>3785.74</v>
      </c>
      <c r="G73" s="103">
        <f t="shared" si="16"/>
        <v>83.140401850912383</v>
      </c>
      <c r="H73" s="100">
        <f t="shared" si="17"/>
        <v>101.57606654145425</v>
      </c>
    </row>
    <row r="74" spans="2:8" x14ac:dyDescent="0.25">
      <c r="B74" s="78" t="s">
        <v>245</v>
      </c>
      <c r="C74" s="103">
        <f>'POSEBNI DIO'!F89</f>
        <v>5088.95</v>
      </c>
      <c r="D74" s="103">
        <f>'POSEBNI DIO'!G89</f>
        <v>3000</v>
      </c>
      <c r="E74" s="103">
        <f>'POSEBNI DIO'!H89</f>
        <v>1543</v>
      </c>
      <c r="F74" s="103">
        <f>'POSEBNI DIO'!I89</f>
        <v>1542.91</v>
      </c>
      <c r="G74" s="103">
        <f t="shared" si="16"/>
        <v>30.318828049008147</v>
      </c>
      <c r="H74" s="100">
        <f t="shared" si="17"/>
        <v>99.99416720674013</v>
      </c>
    </row>
    <row r="75" spans="2:8" x14ac:dyDescent="0.25">
      <c r="B75" s="78" t="s">
        <v>131</v>
      </c>
      <c r="C75" s="103">
        <f>'POSEBNI DIO'!F56</f>
        <v>692.32</v>
      </c>
      <c r="D75" s="103">
        <f>'POSEBNI DIO'!G56</f>
        <v>1300</v>
      </c>
      <c r="E75" s="103">
        <f>'POSEBNI DIO'!H56</f>
        <v>1300</v>
      </c>
      <c r="F75" s="103">
        <f>'POSEBNI DIO'!I56</f>
        <v>933.39</v>
      </c>
      <c r="G75" s="103">
        <f t="shared" si="16"/>
        <v>134.82060318927662</v>
      </c>
      <c r="H75" s="100">
        <f t="shared" si="17"/>
        <v>71.799230769230775</v>
      </c>
    </row>
    <row r="76" spans="2:8" x14ac:dyDescent="0.25">
      <c r="B76" s="78" t="s">
        <v>132</v>
      </c>
      <c r="C76" s="103">
        <f>C77</f>
        <v>7301.3</v>
      </c>
      <c r="D76" s="103">
        <f>D77</f>
        <v>3500</v>
      </c>
      <c r="E76" s="103">
        <f t="shared" ref="E76:F76" si="28">E77</f>
        <v>4243</v>
      </c>
      <c r="F76" s="103">
        <f t="shared" si="28"/>
        <v>4634.13</v>
      </c>
      <c r="G76" s="103">
        <f t="shared" si="16"/>
        <v>63.469930012463536</v>
      </c>
      <c r="H76" s="100">
        <f t="shared" si="17"/>
        <v>109.21824181004007</v>
      </c>
    </row>
    <row r="77" spans="2:8" x14ac:dyDescent="0.25">
      <c r="B77" s="78" t="s">
        <v>133</v>
      </c>
      <c r="C77" s="103">
        <f>C78+C79</f>
        <v>7301.3</v>
      </c>
      <c r="D77" s="103">
        <f t="shared" ref="D77:F77" si="29">D78+D79</f>
        <v>3500</v>
      </c>
      <c r="E77" s="103">
        <f t="shared" si="29"/>
        <v>4243</v>
      </c>
      <c r="F77" s="103">
        <f t="shared" si="29"/>
        <v>4634.13</v>
      </c>
      <c r="G77" s="103">
        <f t="shared" si="16"/>
        <v>63.469930012463536</v>
      </c>
      <c r="H77" s="100">
        <f t="shared" si="17"/>
        <v>109.21824181004007</v>
      </c>
    </row>
    <row r="78" spans="2:8" x14ac:dyDescent="0.25">
      <c r="B78" s="78" t="s">
        <v>134</v>
      </c>
      <c r="C78" s="103">
        <f>'POSEBNI DIO'!F59</f>
        <v>990.58</v>
      </c>
      <c r="D78" s="103">
        <f>'POSEBNI DIO'!G59</f>
        <v>1000</v>
      </c>
      <c r="E78" s="103">
        <f>'POSEBNI DIO'!H59</f>
        <v>1000</v>
      </c>
      <c r="F78" s="103">
        <f>'POSEBNI DIO'!I59</f>
        <v>1390.58</v>
      </c>
      <c r="G78" s="103">
        <f t="shared" si="16"/>
        <v>140.38038320983665</v>
      </c>
      <c r="H78" s="100">
        <f t="shared" si="17"/>
        <v>139.05799999999999</v>
      </c>
    </row>
    <row r="79" spans="2:8" x14ac:dyDescent="0.25">
      <c r="B79" s="78" t="s">
        <v>135</v>
      </c>
      <c r="C79" s="103">
        <f>'POSEBNI DIO'!F92</f>
        <v>6310.72</v>
      </c>
      <c r="D79" s="103">
        <f>'POSEBNI DIO'!G92</f>
        <v>2500</v>
      </c>
      <c r="E79" s="103">
        <f>'POSEBNI DIO'!H92</f>
        <v>3243</v>
      </c>
      <c r="F79" s="103">
        <f>'POSEBNI DIO'!I92</f>
        <v>3243.55</v>
      </c>
      <c r="G79" s="103">
        <f t="shared" si="16"/>
        <v>51.397463363926775</v>
      </c>
      <c r="H79" s="100">
        <f t="shared" si="17"/>
        <v>100.01695960530374</v>
      </c>
    </row>
    <row r="80" spans="2:8" x14ac:dyDescent="0.25">
      <c r="B80" s="78" t="s">
        <v>251</v>
      </c>
      <c r="C80" s="103">
        <f>C81</f>
        <v>0</v>
      </c>
      <c r="D80" s="103">
        <f t="shared" ref="D80:F80" si="30">D81</f>
        <v>0</v>
      </c>
      <c r="E80" s="103">
        <f t="shared" si="30"/>
        <v>0</v>
      </c>
      <c r="F80" s="103">
        <f t="shared" si="30"/>
        <v>187.5</v>
      </c>
      <c r="G80" s="103" t="e">
        <f t="shared" si="16"/>
        <v>#DIV/0!</v>
      </c>
      <c r="H80" s="100" t="e">
        <f t="shared" si="17"/>
        <v>#DIV/0!</v>
      </c>
    </row>
    <row r="81" spans="2:8" x14ac:dyDescent="0.25">
      <c r="B81" s="78" t="s">
        <v>252</v>
      </c>
      <c r="C81" s="103">
        <f>C82</f>
        <v>0</v>
      </c>
      <c r="D81" s="103">
        <f t="shared" ref="D81:F81" si="31">D82</f>
        <v>0</v>
      </c>
      <c r="E81" s="103">
        <f t="shared" si="31"/>
        <v>0</v>
      </c>
      <c r="F81" s="103">
        <f t="shared" si="31"/>
        <v>187.5</v>
      </c>
      <c r="G81" s="103" t="e">
        <f t="shared" si="16"/>
        <v>#DIV/0!</v>
      </c>
      <c r="H81" s="100" t="e">
        <f t="shared" si="17"/>
        <v>#DIV/0!</v>
      </c>
    </row>
    <row r="82" spans="2:8" x14ac:dyDescent="0.25">
      <c r="B82" s="78" t="s">
        <v>253</v>
      </c>
      <c r="C82" s="103">
        <v>0</v>
      </c>
      <c r="D82" s="103">
        <v>0</v>
      </c>
      <c r="E82" s="103">
        <v>0</v>
      </c>
      <c r="F82" s="103">
        <f>'POSEBNI DIO'!I63</f>
        <v>187.5</v>
      </c>
      <c r="G82" s="103" t="e">
        <f t="shared" si="16"/>
        <v>#DIV/0!</v>
      </c>
      <c r="H82" s="100" t="e">
        <f t="shared" si="17"/>
        <v>#DIV/0!</v>
      </c>
    </row>
    <row r="83" spans="2:8" x14ac:dyDescent="0.25">
      <c r="B83" s="78" t="s">
        <v>138</v>
      </c>
      <c r="C83" s="103">
        <f>C84+C87</f>
        <v>7375.21</v>
      </c>
      <c r="D83" s="103">
        <f t="shared" ref="D83:F83" si="32">D84+D87</f>
        <v>37000</v>
      </c>
      <c r="E83" s="103">
        <f t="shared" si="32"/>
        <v>30000</v>
      </c>
      <c r="F83" s="103">
        <f t="shared" si="32"/>
        <v>9439.2099999999991</v>
      </c>
      <c r="G83" s="103">
        <f t="shared" si="16"/>
        <v>127.98564379861726</v>
      </c>
      <c r="H83" s="100">
        <f t="shared" si="17"/>
        <v>31.46403333333333</v>
      </c>
    </row>
    <row r="84" spans="2:8" x14ac:dyDescent="0.25">
      <c r="B84" s="78" t="s">
        <v>139</v>
      </c>
      <c r="C84" s="103">
        <f>C85</f>
        <v>1219.76</v>
      </c>
      <c r="D84" s="103">
        <f t="shared" ref="D84:F85" si="33">D85</f>
        <v>4000</v>
      </c>
      <c r="E84" s="103">
        <f t="shared" si="33"/>
        <v>0</v>
      </c>
      <c r="F84" s="103">
        <f t="shared" si="33"/>
        <v>0</v>
      </c>
      <c r="G84" s="103">
        <f t="shared" si="16"/>
        <v>0</v>
      </c>
      <c r="H84" s="100" t="e">
        <f t="shared" si="17"/>
        <v>#DIV/0!</v>
      </c>
    </row>
    <row r="85" spans="2:8" x14ac:dyDescent="0.25">
      <c r="B85" s="78" t="s">
        <v>246</v>
      </c>
      <c r="C85" s="103">
        <f>C86</f>
        <v>1219.76</v>
      </c>
      <c r="D85" s="103">
        <f t="shared" si="33"/>
        <v>4000</v>
      </c>
      <c r="E85" s="103">
        <f t="shared" si="33"/>
        <v>0</v>
      </c>
      <c r="F85" s="103">
        <f t="shared" si="33"/>
        <v>0</v>
      </c>
      <c r="G85" s="103">
        <f t="shared" si="16"/>
        <v>0</v>
      </c>
      <c r="H85" s="100" t="e">
        <f t="shared" si="17"/>
        <v>#DIV/0!</v>
      </c>
    </row>
    <row r="86" spans="2:8" x14ac:dyDescent="0.25">
      <c r="B86" s="78" t="s">
        <v>140</v>
      </c>
      <c r="C86" s="103">
        <f>'POSEBNI DIO'!F67</f>
        <v>1219.76</v>
      </c>
      <c r="D86" s="103">
        <f>'POSEBNI DIO'!G67</f>
        <v>4000</v>
      </c>
      <c r="E86" s="103">
        <f>'POSEBNI DIO'!H67</f>
        <v>0</v>
      </c>
      <c r="F86" s="103">
        <f>'POSEBNI DIO'!I67</f>
        <v>0</v>
      </c>
      <c r="G86" s="103">
        <f t="shared" si="16"/>
        <v>0</v>
      </c>
      <c r="H86" s="100" t="e">
        <f t="shared" si="17"/>
        <v>#DIV/0!</v>
      </c>
    </row>
    <row r="87" spans="2:8" x14ac:dyDescent="0.25">
      <c r="B87" s="78" t="s">
        <v>141</v>
      </c>
      <c r="C87" s="103">
        <f>C93+C91+C88</f>
        <v>6155.45</v>
      </c>
      <c r="D87" s="103">
        <f>D93+D91+D88</f>
        <v>33000</v>
      </c>
      <c r="E87" s="103">
        <f>E93+E91+E88</f>
        <v>30000</v>
      </c>
      <c r="F87" s="103">
        <f>F93+F91+F88</f>
        <v>9439.2099999999991</v>
      </c>
      <c r="G87" s="103">
        <f t="shared" si="16"/>
        <v>153.34719638694165</v>
      </c>
      <c r="H87" s="100">
        <f t="shared" si="17"/>
        <v>31.46403333333333</v>
      </c>
    </row>
    <row r="88" spans="2:8" x14ac:dyDescent="0.25">
      <c r="B88" s="78" t="s">
        <v>142</v>
      </c>
      <c r="C88" s="103">
        <f>C89+C90</f>
        <v>6078.66</v>
      </c>
      <c r="D88" s="103">
        <f t="shared" ref="D88:F88" si="34">D89+D90</f>
        <v>22000</v>
      </c>
      <c r="E88" s="103">
        <f t="shared" si="34"/>
        <v>20000</v>
      </c>
      <c r="F88" s="103">
        <f t="shared" si="34"/>
        <v>9332.5</v>
      </c>
      <c r="G88" s="103">
        <f t="shared" si="16"/>
        <v>153.52890275159328</v>
      </c>
      <c r="H88" s="100">
        <f t="shared" si="17"/>
        <v>46.662500000000001</v>
      </c>
    </row>
    <row r="89" spans="2:8" x14ac:dyDescent="0.25">
      <c r="B89" s="78" t="s">
        <v>143</v>
      </c>
      <c r="C89" s="103">
        <f>'POSEBNI DIO'!F70+'POSEBNI DIO'!F113</f>
        <v>4718.66</v>
      </c>
      <c r="D89" s="103">
        <v>22000</v>
      </c>
      <c r="E89" s="103">
        <f>'POSEBNI DIO'!H70</f>
        <v>20000</v>
      </c>
      <c r="F89" s="103">
        <f>'POSEBNI DIO'!I70+'POSEBNI DIO'!I113</f>
        <v>9332.5</v>
      </c>
      <c r="G89" s="103">
        <f t="shared" si="16"/>
        <v>197.7786066383253</v>
      </c>
      <c r="H89" s="100">
        <f t="shared" si="17"/>
        <v>46.662500000000001</v>
      </c>
    </row>
    <row r="90" spans="2:8" x14ac:dyDescent="0.25">
      <c r="B90" s="78" t="s">
        <v>145</v>
      </c>
      <c r="C90" s="103">
        <f>'POSEBNI DIO'!F71</f>
        <v>1360</v>
      </c>
      <c r="D90" s="103">
        <f>'POSEBNI DIO'!G71</f>
        <v>0</v>
      </c>
      <c r="E90" s="103">
        <f>'POSEBNI DIO'!H71</f>
        <v>0</v>
      </c>
      <c r="F90" s="103">
        <f>'POSEBNI DIO'!I71</f>
        <v>0</v>
      </c>
      <c r="G90" s="103">
        <f t="shared" si="16"/>
        <v>0</v>
      </c>
      <c r="H90" s="100" t="e">
        <f t="shared" si="17"/>
        <v>#DIV/0!</v>
      </c>
    </row>
    <row r="91" spans="2:8" x14ac:dyDescent="0.25">
      <c r="B91" s="78" t="s">
        <v>146</v>
      </c>
      <c r="C91" s="103">
        <f>C92</f>
        <v>76.790000000000006</v>
      </c>
      <c r="D91" s="103">
        <f t="shared" ref="D91:F91" si="35">D92</f>
        <v>5500</v>
      </c>
      <c r="E91" s="103">
        <f t="shared" si="35"/>
        <v>5000</v>
      </c>
      <c r="F91" s="103">
        <f t="shared" si="35"/>
        <v>106.71</v>
      </c>
      <c r="G91" s="103">
        <f t="shared" si="16"/>
        <v>138.96340669357988</v>
      </c>
      <c r="H91" s="100">
        <f t="shared" si="17"/>
        <v>2.1341999999999999</v>
      </c>
    </row>
    <row r="92" spans="2:8" x14ac:dyDescent="0.25">
      <c r="B92" s="78" t="s">
        <v>147</v>
      </c>
      <c r="C92" s="103">
        <f>'POSEBNI DIO'!F73</f>
        <v>76.790000000000006</v>
      </c>
      <c r="D92" s="103">
        <f>'POSEBNI DIO'!G73</f>
        <v>5500</v>
      </c>
      <c r="E92" s="103">
        <f>'POSEBNI DIO'!H73</f>
        <v>5000</v>
      </c>
      <c r="F92" s="103">
        <f>'POSEBNI DIO'!I73</f>
        <v>106.71</v>
      </c>
      <c r="G92" s="103">
        <f t="shared" si="16"/>
        <v>138.96340669357988</v>
      </c>
      <c r="H92" s="100">
        <f t="shared" si="17"/>
        <v>2.1341999999999999</v>
      </c>
    </row>
    <row r="93" spans="2:8" x14ac:dyDescent="0.25">
      <c r="B93" s="78" t="s">
        <v>148</v>
      </c>
      <c r="C93" s="103">
        <f>C94</f>
        <v>0</v>
      </c>
      <c r="D93" s="103">
        <f t="shared" ref="D93:F93" si="36">D94</f>
        <v>5500</v>
      </c>
      <c r="E93" s="103">
        <f t="shared" si="36"/>
        <v>5000</v>
      </c>
      <c r="F93" s="103">
        <f t="shared" si="36"/>
        <v>0</v>
      </c>
      <c r="G93" s="103" t="e">
        <f t="shared" si="16"/>
        <v>#DIV/0!</v>
      </c>
      <c r="H93" s="100">
        <f t="shared" si="17"/>
        <v>0</v>
      </c>
    </row>
    <row r="94" spans="2:8" x14ac:dyDescent="0.25">
      <c r="B94" s="78" t="s">
        <v>149</v>
      </c>
      <c r="C94" s="103">
        <f>'POSEBNI DIO'!F75</f>
        <v>0</v>
      </c>
      <c r="D94" s="103">
        <f>'POSEBNI DIO'!G75</f>
        <v>5500</v>
      </c>
      <c r="E94" s="103">
        <f>'POSEBNI DIO'!H75</f>
        <v>5000</v>
      </c>
      <c r="F94" s="103">
        <f>'POSEBNI DIO'!I75</f>
        <v>0</v>
      </c>
      <c r="G94" s="103" t="e">
        <f t="shared" si="16"/>
        <v>#DIV/0!</v>
      </c>
      <c r="H94" s="100">
        <f t="shared" si="17"/>
        <v>0</v>
      </c>
    </row>
    <row r="95" spans="2:8" x14ac:dyDescent="0.25">
      <c r="B95" s="10" t="s">
        <v>21</v>
      </c>
      <c r="C95" s="105"/>
      <c r="D95" s="105"/>
      <c r="E95" s="106"/>
      <c r="F95" s="102"/>
      <c r="G95" s="103"/>
      <c r="H95" s="100"/>
    </row>
    <row r="96" spans="2:8" x14ac:dyDescent="0.25">
      <c r="B96" s="88" t="s">
        <v>22</v>
      </c>
      <c r="C96" s="105">
        <f>C97+C142</f>
        <v>159864.03</v>
      </c>
      <c r="D96" s="105">
        <f>D97+D142</f>
        <v>230000</v>
      </c>
      <c r="E96" s="105">
        <f>E97+E142</f>
        <v>180000</v>
      </c>
      <c r="F96" s="105">
        <f>F97+F142</f>
        <v>154028.34999999995</v>
      </c>
      <c r="G96" s="103">
        <f t="shared" ref="G96:G169" si="37">F96/C96*100</f>
        <v>96.349597842616603</v>
      </c>
      <c r="H96" s="100">
        <f t="shared" ref="H96:H169" si="38">F96/E96*100</f>
        <v>85.571305555555526</v>
      </c>
    </row>
    <row r="97" spans="2:11" x14ac:dyDescent="0.25">
      <c r="B97" s="80" t="s">
        <v>150</v>
      </c>
      <c r="C97" s="103">
        <f>C98+C105+C132+C136+C139</f>
        <v>147795.79</v>
      </c>
      <c r="D97" s="103">
        <f t="shared" ref="D97:F97" si="39">D98+D105+D132+D136+D139</f>
        <v>221000</v>
      </c>
      <c r="E97" s="103">
        <f t="shared" si="39"/>
        <v>160380</v>
      </c>
      <c r="F97" s="103">
        <f t="shared" si="39"/>
        <v>137734.16999999995</v>
      </c>
      <c r="G97" s="103">
        <f t="shared" si="37"/>
        <v>93.192214744411828</v>
      </c>
      <c r="H97" s="100">
        <f t="shared" si="38"/>
        <v>85.879891507669257</v>
      </c>
    </row>
    <row r="98" spans="2:11" ht="15" customHeight="1" x14ac:dyDescent="0.25">
      <c r="B98" s="80" t="s">
        <v>101</v>
      </c>
      <c r="C98" s="103">
        <f>C99+C101+C103</f>
        <v>32269.480000000003</v>
      </c>
      <c r="D98" s="103">
        <f t="shared" ref="D98" si="40">D99+D101+D103</f>
        <v>52550</v>
      </c>
      <c r="E98" s="103">
        <f t="shared" ref="E98" si="41">E99+E101+E103</f>
        <v>38903</v>
      </c>
      <c r="F98" s="103">
        <f t="shared" ref="F98" si="42">F99+F101+F103</f>
        <v>24471.440000000002</v>
      </c>
      <c r="G98" s="103">
        <f t="shared" si="37"/>
        <v>75.834627641970059</v>
      </c>
      <c r="H98" s="100">
        <f t="shared" si="38"/>
        <v>62.90373493046809</v>
      </c>
      <c r="I98" s="38"/>
      <c r="J98" s="38"/>
      <c r="K98" s="38"/>
    </row>
    <row r="99" spans="2:11" x14ac:dyDescent="0.25">
      <c r="B99" s="80" t="s">
        <v>243</v>
      </c>
      <c r="C99" s="103">
        <f>C100</f>
        <v>20529.150000000001</v>
      </c>
      <c r="D99" s="103">
        <f t="shared" ref="D99" si="43">D100</f>
        <v>38240</v>
      </c>
      <c r="E99" s="103">
        <f t="shared" ref="E99" si="44">E100</f>
        <v>25668</v>
      </c>
      <c r="F99" s="103">
        <f t="shared" ref="F99" si="45">F100</f>
        <v>16053.56</v>
      </c>
      <c r="G99" s="103">
        <f t="shared" si="37"/>
        <v>78.198853824926985</v>
      </c>
      <c r="H99" s="100">
        <f t="shared" si="38"/>
        <v>62.543088670718404</v>
      </c>
      <c r="I99" s="38"/>
      <c r="J99" s="38"/>
      <c r="K99" s="38"/>
    </row>
    <row r="100" spans="2:11" x14ac:dyDescent="0.25">
      <c r="B100" s="78" t="s">
        <v>97</v>
      </c>
      <c r="C100" s="103">
        <f>'POSEBNI DIO'!F120</f>
        <v>20529.150000000001</v>
      </c>
      <c r="D100" s="103">
        <f>'POSEBNI DIO'!G120</f>
        <v>38240</v>
      </c>
      <c r="E100" s="103">
        <f>'POSEBNI DIO'!H120</f>
        <v>25668</v>
      </c>
      <c r="F100" s="103">
        <f>'POSEBNI DIO'!I120</f>
        <v>16053.56</v>
      </c>
      <c r="G100" s="103">
        <f t="shared" si="37"/>
        <v>78.198853824926985</v>
      </c>
      <c r="H100" s="100">
        <f t="shared" si="38"/>
        <v>62.543088670718404</v>
      </c>
      <c r="I100" s="38"/>
      <c r="J100" s="38"/>
      <c r="K100" s="38"/>
    </row>
    <row r="101" spans="2:11" x14ac:dyDescent="0.25">
      <c r="B101" s="78" t="s">
        <v>102</v>
      </c>
      <c r="C101" s="103">
        <f>C102</f>
        <v>8459.82</v>
      </c>
      <c r="D101" s="103">
        <f t="shared" ref="D101" si="46">D102</f>
        <v>8000</v>
      </c>
      <c r="E101" s="103">
        <f t="shared" ref="E101" si="47">E102</f>
        <v>9000</v>
      </c>
      <c r="F101" s="103">
        <f t="shared" ref="F101" si="48">F102</f>
        <v>5769.05</v>
      </c>
      <c r="G101" s="103">
        <f t="shared" si="37"/>
        <v>68.193531304448555</v>
      </c>
      <c r="H101" s="100">
        <f t="shared" si="38"/>
        <v>64.100555555555559</v>
      </c>
    </row>
    <row r="102" spans="2:11" x14ac:dyDescent="0.25">
      <c r="B102" s="78" t="s">
        <v>98</v>
      </c>
      <c r="C102" s="103">
        <f>'POSEBNI DIO'!F122</f>
        <v>8459.82</v>
      </c>
      <c r="D102" s="103">
        <f>'POSEBNI DIO'!G122</f>
        <v>8000</v>
      </c>
      <c r="E102" s="103">
        <f>'POSEBNI DIO'!H122</f>
        <v>9000</v>
      </c>
      <c r="F102" s="103">
        <f>'POSEBNI DIO'!I122</f>
        <v>5769.05</v>
      </c>
      <c r="G102" s="103">
        <f t="shared" si="37"/>
        <v>68.193531304448555</v>
      </c>
      <c r="H102" s="100">
        <f t="shared" si="38"/>
        <v>64.100555555555559</v>
      </c>
    </row>
    <row r="103" spans="2:11" x14ac:dyDescent="0.25">
      <c r="B103" s="78" t="s">
        <v>103</v>
      </c>
      <c r="C103" s="103">
        <f>C104</f>
        <v>3280.51</v>
      </c>
      <c r="D103" s="103">
        <f t="shared" ref="D103:E103" si="49">D104</f>
        <v>6310</v>
      </c>
      <c r="E103" s="103">
        <f t="shared" si="49"/>
        <v>4235</v>
      </c>
      <c r="F103" s="103">
        <f>F104</f>
        <v>2648.83</v>
      </c>
      <c r="G103" s="103">
        <f t="shared" si="37"/>
        <v>80.744457416682152</v>
      </c>
      <c r="H103" s="100">
        <f t="shared" si="38"/>
        <v>62.546162927981108</v>
      </c>
    </row>
    <row r="104" spans="2:11" x14ac:dyDescent="0.25">
      <c r="B104" s="78" t="s">
        <v>99</v>
      </c>
      <c r="C104" s="103">
        <f>'POSEBNI DIO'!F124</f>
        <v>3280.51</v>
      </c>
      <c r="D104" s="103">
        <f>'POSEBNI DIO'!G124</f>
        <v>6310</v>
      </c>
      <c r="E104" s="103">
        <f>'POSEBNI DIO'!H124</f>
        <v>4235</v>
      </c>
      <c r="F104" s="103">
        <f>'POSEBNI DIO'!I124</f>
        <v>2648.83</v>
      </c>
      <c r="G104" s="103">
        <f t="shared" si="37"/>
        <v>80.744457416682152</v>
      </c>
      <c r="H104" s="100">
        <f t="shared" si="38"/>
        <v>62.546162927981108</v>
      </c>
    </row>
    <row r="105" spans="2:11" x14ac:dyDescent="0.25">
      <c r="B105" s="78" t="s">
        <v>104</v>
      </c>
      <c r="C105" s="103">
        <f>C106+C111+C118+C125+C127</f>
        <v>108267.47</v>
      </c>
      <c r="D105" s="103">
        <f>D106+D111+D118+D125+D127</f>
        <v>159250</v>
      </c>
      <c r="E105" s="103">
        <f>E106+E111+E118+E125+E127</f>
        <v>114835</v>
      </c>
      <c r="F105" s="103">
        <f>F106+F111+F118+F125+F127</f>
        <v>106590.26999999997</v>
      </c>
      <c r="G105" s="103">
        <f t="shared" si="37"/>
        <v>98.450873563407342</v>
      </c>
      <c r="H105" s="100">
        <f t="shared" si="38"/>
        <v>92.820368354595701</v>
      </c>
    </row>
    <row r="106" spans="2:11" x14ac:dyDescent="0.25">
      <c r="B106" s="78" t="s">
        <v>105</v>
      </c>
      <c r="C106" s="103">
        <f>C107+C108+C109+C110</f>
        <v>16311.679999999998</v>
      </c>
      <c r="D106" s="103">
        <f t="shared" ref="D106:F106" si="50">D107+D108+D109+D110</f>
        <v>11000</v>
      </c>
      <c r="E106" s="103">
        <f t="shared" si="50"/>
        <v>20750</v>
      </c>
      <c r="F106" s="103">
        <f t="shared" si="50"/>
        <v>19704.71</v>
      </c>
      <c r="G106" s="103">
        <f t="shared" si="37"/>
        <v>120.80122954839723</v>
      </c>
      <c r="H106" s="100">
        <f t="shared" si="38"/>
        <v>94.962457831325295</v>
      </c>
    </row>
    <row r="107" spans="2:11" x14ac:dyDescent="0.25">
      <c r="B107" s="78" t="s">
        <v>106</v>
      </c>
      <c r="C107" s="103">
        <f>'POSEBNI DIO'!F127</f>
        <v>13359.06</v>
      </c>
      <c r="D107" s="103">
        <f>'POSEBNI DIO'!G127</f>
        <v>10000</v>
      </c>
      <c r="E107" s="103">
        <f>'POSEBNI DIO'!H127</f>
        <v>20000</v>
      </c>
      <c r="F107" s="103">
        <f>'POSEBNI DIO'!I127</f>
        <v>18681.34</v>
      </c>
      <c r="G107" s="103">
        <f t="shared" si="37"/>
        <v>139.84022827953464</v>
      </c>
      <c r="H107" s="100">
        <f t="shared" si="38"/>
        <v>93.406700000000001</v>
      </c>
    </row>
    <row r="108" spans="2:11" x14ac:dyDescent="0.25">
      <c r="B108" s="78" t="s">
        <v>107</v>
      </c>
      <c r="C108" s="103">
        <f>'POSEBNI DIO'!F128</f>
        <v>31.72</v>
      </c>
      <c r="D108" s="103">
        <f>'POSEBNI DIO'!G128</f>
        <v>0</v>
      </c>
      <c r="E108" s="103">
        <f>'POSEBNI DIO'!H128</f>
        <v>0</v>
      </c>
      <c r="F108" s="103">
        <f>'POSEBNI DIO'!I128</f>
        <v>9.76</v>
      </c>
      <c r="G108" s="103">
        <f t="shared" si="37"/>
        <v>30.76923076923077</v>
      </c>
      <c r="H108" s="100" t="e">
        <f t="shared" si="38"/>
        <v>#DIV/0!</v>
      </c>
    </row>
    <row r="109" spans="2:11" x14ac:dyDescent="0.25">
      <c r="B109" s="78" t="s">
        <v>108</v>
      </c>
      <c r="C109" s="103">
        <f>'POSEBNI DIO'!F129</f>
        <v>2584.8200000000002</v>
      </c>
      <c r="D109" s="103">
        <f>'POSEBNI DIO'!G129</f>
        <v>500</v>
      </c>
      <c r="E109" s="103">
        <f>'POSEBNI DIO'!H129</f>
        <v>600</v>
      </c>
      <c r="F109" s="103">
        <f>'POSEBNI DIO'!I129</f>
        <v>893.61</v>
      </c>
      <c r="G109" s="103">
        <f t="shared" si="37"/>
        <v>34.571459521359323</v>
      </c>
      <c r="H109" s="100">
        <f t="shared" si="38"/>
        <v>148.935</v>
      </c>
    </row>
    <row r="110" spans="2:11" x14ac:dyDescent="0.25">
      <c r="B110" s="78" t="s">
        <v>151</v>
      </c>
      <c r="C110" s="103">
        <f>'POSEBNI DIO'!F130</f>
        <v>336.08</v>
      </c>
      <c r="D110" s="103">
        <f>'POSEBNI DIO'!G130</f>
        <v>500</v>
      </c>
      <c r="E110" s="103">
        <f>'POSEBNI DIO'!H130</f>
        <v>150</v>
      </c>
      <c r="F110" s="103">
        <f>'POSEBNI DIO'!I130</f>
        <v>120</v>
      </c>
      <c r="G110" s="103">
        <f t="shared" si="37"/>
        <v>35.70578433706261</v>
      </c>
      <c r="H110" s="100">
        <f t="shared" si="38"/>
        <v>80</v>
      </c>
    </row>
    <row r="111" spans="2:11" x14ac:dyDescent="0.25">
      <c r="B111" s="78" t="s">
        <v>109</v>
      </c>
      <c r="C111" s="103">
        <f>C112+C113+C114+C115+C116+C117</f>
        <v>3482.2300000000005</v>
      </c>
      <c r="D111" s="103">
        <f t="shared" ref="D111:F111" si="51">D112+D113+D114+D115+D116+D117</f>
        <v>14805</v>
      </c>
      <c r="E111" s="103">
        <f t="shared" si="51"/>
        <v>4755</v>
      </c>
      <c r="F111" s="103">
        <f t="shared" si="51"/>
        <v>3723.91</v>
      </c>
      <c r="G111" s="103">
        <f t="shared" si="37"/>
        <v>106.94038015869138</v>
      </c>
      <c r="H111" s="100">
        <f t="shared" si="38"/>
        <v>78.315667718191378</v>
      </c>
    </row>
    <row r="112" spans="2:11" x14ac:dyDescent="0.25">
      <c r="B112" s="78" t="s">
        <v>110</v>
      </c>
      <c r="C112" s="103">
        <f>'POSEBNI DIO'!F132</f>
        <v>26.05</v>
      </c>
      <c r="D112" s="103">
        <f>'POSEBNI DIO'!G132</f>
        <v>1350</v>
      </c>
      <c r="E112" s="103">
        <f>'POSEBNI DIO'!H132</f>
        <v>1350</v>
      </c>
      <c r="F112" s="103">
        <f>'POSEBNI DIO'!I132</f>
        <v>490.44</v>
      </c>
      <c r="G112" s="103">
        <f t="shared" si="37"/>
        <v>1882.6871401151632</v>
      </c>
      <c r="H112" s="100">
        <f t="shared" si="38"/>
        <v>36.328888888888891</v>
      </c>
    </row>
    <row r="113" spans="2:8" x14ac:dyDescent="0.25">
      <c r="B113" s="78" t="s">
        <v>111</v>
      </c>
      <c r="C113" s="103">
        <f>'POSEBNI DIO'!F133</f>
        <v>417.3</v>
      </c>
      <c r="D113" s="103">
        <f>'POSEBNI DIO'!G133</f>
        <v>8000</v>
      </c>
      <c r="E113" s="103">
        <f>'POSEBNI DIO'!H133</f>
        <v>1300</v>
      </c>
      <c r="F113" s="103">
        <f>'POSEBNI DIO'!I133</f>
        <v>1160.3599999999999</v>
      </c>
      <c r="G113" s="103">
        <f t="shared" si="37"/>
        <v>278.06374311047205</v>
      </c>
      <c r="H113" s="100">
        <f t="shared" si="38"/>
        <v>89.258461538461532</v>
      </c>
    </row>
    <row r="114" spans="2:8" x14ac:dyDescent="0.25">
      <c r="B114" s="78" t="s">
        <v>112</v>
      </c>
      <c r="C114" s="103">
        <f>'POSEBNI DIO'!F134</f>
        <v>530.28</v>
      </c>
      <c r="D114" s="103">
        <f>'POSEBNI DIO'!G134</f>
        <v>1500</v>
      </c>
      <c r="E114" s="103">
        <f>'POSEBNI DIO'!H134</f>
        <v>75</v>
      </c>
      <c r="F114" s="103">
        <f>'POSEBNI DIO'!I134</f>
        <v>68.790000000000006</v>
      </c>
      <c r="G114" s="103">
        <f t="shared" si="37"/>
        <v>12.972391943878709</v>
      </c>
      <c r="H114" s="100">
        <f t="shared" si="38"/>
        <v>91.720000000000013</v>
      </c>
    </row>
    <row r="115" spans="2:8" x14ac:dyDescent="0.25">
      <c r="B115" s="78" t="s">
        <v>113</v>
      </c>
      <c r="C115" s="103">
        <f>'POSEBNI DIO'!F135</f>
        <v>266.79000000000002</v>
      </c>
      <c r="D115" s="103">
        <f>'POSEBNI DIO'!G135</f>
        <v>1655</v>
      </c>
      <c r="E115" s="103">
        <f>'POSEBNI DIO'!H135</f>
        <v>750</v>
      </c>
      <c r="F115" s="103">
        <f>'POSEBNI DIO'!I135</f>
        <v>752.97</v>
      </c>
      <c r="G115" s="103">
        <f t="shared" si="37"/>
        <v>282.23321713707412</v>
      </c>
      <c r="H115" s="100">
        <f t="shared" si="38"/>
        <v>100.396</v>
      </c>
    </row>
    <row r="116" spans="2:8" x14ac:dyDescent="0.25">
      <c r="B116" s="78" t="s">
        <v>114</v>
      </c>
      <c r="C116" s="103">
        <f>'POSEBNI DIO'!F136</f>
        <v>1566.26</v>
      </c>
      <c r="D116" s="103">
        <f>'POSEBNI DIO'!G136</f>
        <v>1500</v>
      </c>
      <c r="E116" s="103">
        <f>'POSEBNI DIO'!H136</f>
        <v>80</v>
      </c>
      <c r="F116" s="103">
        <f>'POSEBNI DIO'!I136</f>
        <v>129.59</v>
      </c>
      <c r="G116" s="103">
        <f t="shared" si="37"/>
        <v>8.2738498078224563</v>
      </c>
      <c r="H116" s="100">
        <f t="shared" si="38"/>
        <v>161.98749999999998</v>
      </c>
    </row>
    <row r="117" spans="2:8" x14ac:dyDescent="0.25">
      <c r="B117" s="78" t="s">
        <v>247</v>
      </c>
      <c r="C117" s="103">
        <f>'POSEBNI DIO'!F137</f>
        <v>675.55</v>
      </c>
      <c r="D117" s="103">
        <f>'POSEBNI DIO'!G137</f>
        <v>800</v>
      </c>
      <c r="E117" s="103">
        <f>'POSEBNI DIO'!H137</f>
        <v>1200</v>
      </c>
      <c r="F117" s="103">
        <f>'POSEBNI DIO'!I137</f>
        <v>1121.76</v>
      </c>
      <c r="G117" s="103">
        <f t="shared" si="37"/>
        <v>166.05136555399304</v>
      </c>
      <c r="H117" s="100">
        <f t="shared" si="38"/>
        <v>93.47999999999999</v>
      </c>
    </row>
    <row r="118" spans="2:8" x14ac:dyDescent="0.25">
      <c r="B118" s="78" t="s">
        <v>115</v>
      </c>
      <c r="C118" s="103">
        <f>C119+C120+C121+C122+C123+C124</f>
        <v>70280.81</v>
      </c>
      <c r="D118" s="103">
        <f t="shared" ref="D118:F118" si="52">D119+D120+D121+D122+D123+D124</f>
        <v>117645</v>
      </c>
      <c r="E118" s="103">
        <f t="shared" si="52"/>
        <v>85650</v>
      </c>
      <c r="F118" s="103">
        <f t="shared" si="52"/>
        <v>78558.199999999983</v>
      </c>
      <c r="G118" s="103">
        <f t="shared" si="37"/>
        <v>111.77759618877469</v>
      </c>
      <c r="H118" s="100">
        <f t="shared" si="38"/>
        <v>91.720023350846446</v>
      </c>
    </row>
    <row r="119" spans="2:8" x14ac:dyDescent="0.25">
      <c r="B119" s="78" t="s">
        <v>116</v>
      </c>
      <c r="C119" s="103">
        <f>'POSEBNI DIO'!F139</f>
        <v>5010.5600000000004</v>
      </c>
      <c r="D119" s="103">
        <f>'POSEBNI DIO'!G139</f>
        <v>1600</v>
      </c>
      <c r="E119" s="103">
        <f>'POSEBNI DIO'!H139</f>
        <v>600</v>
      </c>
      <c r="F119" s="103">
        <f>'POSEBNI DIO'!I139</f>
        <v>815.75</v>
      </c>
      <c r="G119" s="103">
        <f t="shared" si="37"/>
        <v>16.280615340401074</v>
      </c>
      <c r="H119" s="100">
        <f t="shared" si="38"/>
        <v>135.95833333333334</v>
      </c>
    </row>
    <row r="120" spans="2:8" x14ac:dyDescent="0.25">
      <c r="B120" s="78" t="s">
        <v>117</v>
      </c>
      <c r="C120" s="103">
        <f>'POSEBNI DIO'!F140</f>
        <v>1990.44</v>
      </c>
      <c r="D120" s="103">
        <f>'POSEBNI DIO'!G140</f>
        <v>26545</v>
      </c>
      <c r="E120" s="103">
        <f>'POSEBNI DIO'!H140</f>
        <v>4500</v>
      </c>
      <c r="F120" s="103">
        <f>'POSEBNI DIO'!I140</f>
        <v>597.52</v>
      </c>
      <c r="G120" s="103">
        <f t="shared" si="37"/>
        <v>30.019493177387911</v>
      </c>
      <c r="H120" s="100">
        <f t="shared" si="38"/>
        <v>13.278222222222222</v>
      </c>
    </row>
    <row r="121" spans="2:8" x14ac:dyDescent="0.25">
      <c r="B121" s="78" t="s">
        <v>118</v>
      </c>
      <c r="C121" s="103">
        <f>'POSEBNI DIO'!F141</f>
        <v>1038</v>
      </c>
      <c r="D121" s="103">
        <f>'POSEBNI DIO'!G141</f>
        <v>3500</v>
      </c>
      <c r="E121" s="103">
        <f>'POSEBNI DIO'!H141</f>
        <v>2500</v>
      </c>
      <c r="F121" s="103">
        <f>'POSEBNI DIO'!I141</f>
        <v>2311.79</v>
      </c>
      <c r="G121" s="103">
        <f t="shared" si="37"/>
        <v>222.71579961464357</v>
      </c>
      <c r="H121" s="100">
        <f t="shared" si="38"/>
        <v>92.471599999999995</v>
      </c>
    </row>
    <row r="122" spans="2:8" x14ac:dyDescent="0.25">
      <c r="B122" s="78" t="s">
        <v>120</v>
      </c>
      <c r="C122" s="103">
        <f>'POSEBNI DIO'!F142</f>
        <v>0</v>
      </c>
      <c r="D122" s="103">
        <f>'POSEBNI DIO'!G142</f>
        <v>1000</v>
      </c>
      <c r="E122" s="103">
        <f>'POSEBNI DIO'!H142</f>
        <v>50</v>
      </c>
      <c r="F122" s="103">
        <f>'POSEBNI DIO'!I142</f>
        <v>49.94</v>
      </c>
      <c r="G122" s="103" t="e">
        <f t="shared" si="37"/>
        <v>#DIV/0!</v>
      </c>
      <c r="H122" s="100">
        <f t="shared" si="38"/>
        <v>99.88</v>
      </c>
    </row>
    <row r="123" spans="2:8" x14ac:dyDescent="0.25">
      <c r="B123" s="78" t="s">
        <v>122</v>
      </c>
      <c r="C123" s="103">
        <f>'POSEBNI DIO'!F143</f>
        <v>44502.3</v>
      </c>
      <c r="D123" s="103">
        <f>'POSEBNI DIO'!G143</f>
        <v>65000</v>
      </c>
      <c r="E123" s="103">
        <f>'POSEBNI DIO'!H143</f>
        <v>65000</v>
      </c>
      <c r="F123" s="103">
        <f>'POSEBNI DIO'!I143</f>
        <v>62788.02</v>
      </c>
      <c r="G123" s="103">
        <f t="shared" si="37"/>
        <v>141.08938189711543</v>
      </c>
      <c r="H123" s="100">
        <f t="shared" si="38"/>
        <v>96.596953846153838</v>
      </c>
    </row>
    <row r="124" spans="2:8" x14ac:dyDescent="0.25">
      <c r="B124" s="78" t="s">
        <v>124</v>
      </c>
      <c r="C124" s="103">
        <f>'POSEBNI DIO'!F144</f>
        <v>17739.509999999998</v>
      </c>
      <c r="D124" s="103">
        <f>'POSEBNI DIO'!G144</f>
        <v>20000</v>
      </c>
      <c r="E124" s="103">
        <f>'POSEBNI DIO'!H144</f>
        <v>13000</v>
      </c>
      <c r="F124" s="103">
        <f>'POSEBNI DIO'!I144</f>
        <v>11995.18</v>
      </c>
      <c r="G124" s="103">
        <f t="shared" si="37"/>
        <v>67.618440419154766</v>
      </c>
      <c r="H124" s="100">
        <f t="shared" si="38"/>
        <v>92.270615384615382</v>
      </c>
    </row>
    <row r="125" spans="2:8" x14ac:dyDescent="0.25">
      <c r="B125" s="78" t="s">
        <v>125</v>
      </c>
      <c r="C125" s="103">
        <f>C126</f>
        <v>2741.02</v>
      </c>
      <c r="D125" s="103">
        <f t="shared" ref="D125" si="53">D126</f>
        <v>1400</v>
      </c>
      <c r="E125" s="103">
        <f t="shared" ref="E125" si="54">E126</f>
        <v>150</v>
      </c>
      <c r="F125" s="103">
        <f t="shared" ref="F125" si="55">F126</f>
        <v>141</v>
      </c>
      <c r="G125" s="103">
        <f t="shared" si="37"/>
        <v>5.1440704555238561</v>
      </c>
      <c r="H125" s="100">
        <f t="shared" si="38"/>
        <v>94</v>
      </c>
    </row>
    <row r="126" spans="2:8" x14ac:dyDescent="0.25">
      <c r="B126" s="78" t="s">
        <v>126</v>
      </c>
      <c r="C126" s="103">
        <f>'POSEBNI DIO'!F146</f>
        <v>2741.02</v>
      </c>
      <c r="D126" s="103">
        <f>'POSEBNI DIO'!G146</f>
        <v>1400</v>
      </c>
      <c r="E126" s="103">
        <f>'POSEBNI DIO'!H146</f>
        <v>150</v>
      </c>
      <c r="F126" s="103">
        <f>'POSEBNI DIO'!I146</f>
        <v>141</v>
      </c>
      <c r="G126" s="103">
        <f t="shared" si="37"/>
        <v>5.1440704555238561</v>
      </c>
      <c r="H126" s="100">
        <f t="shared" si="38"/>
        <v>94</v>
      </c>
    </row>
    <row r="127" spans="2:8" x14ac:dyDescent="0.25">
      <c r="B127" s="78" t="s">
        <v>127</v>
      </c>
      <c r="C127" s="103">
        <f>C128+C129+C130+C131</f>
        <v>15451.73</v>
      </c>
      <c r="D127" s="103">
        <f t="shared" ref="D127:F127" si="56">D128+D129+D130+D131</f>
        <v>14400</v>
      </c>
      <c r="E127" s="103">
        <f t="shared" si="56"/>
        <v>3530</v>
      </c>
      <c r="F127" s="103">
        <f t="shared" si="56"/>
        <v>4462.4500000000007</v>
      </c>
      <c r="G127" s="103">
        <f t="shared" si="37"/>
        <v>28.879937715712096</v>
      </c>
      <c r="H127" s="100">
        <f t="shared" si="38"/>
        <v>126.41501416430596</v>
      </c>
    </row>
    <row r="128" spans="2:8" x14ac:dyDescent="0.25">
      <c r="B128" s="78" t="s">
        <v>128</v>
      </c>
      <c r="C128" s="103">
        <f>'POSEBNI DIO'!F148</f>
        <v>3685.63</v>
      </c>
      <c r="D128" s="103">
        <f>'POSEBNI DIO'!G148</f>
        <v>4000</v>
      </c>
      <c r="E128" s="103">
        <f>'POSEBNI DIO'!H148</f>
        <v>250</v>
      </c>
      <c r="F128" s="103">
        <f>'POSEBNI DIO'!I148</f>
        <v>228.81</v>
      </c>
      <c r="G128" s="103">
        <f t="shared" si="37"/>
        <v>6.2081652254838389</v>
      </c>
      <c r="H128" s="100">
        <f t="shared" si="38"/>
        <v>91.524000000000001</v>
      </c>
    </row>
    <row r="129" spans="2:8" x14ac:dyDescent="0.25">
      <c r="B129" s="78" t="s">
        <v>129</v>
      </c>
      <c r="C129" s="103">
        <f>'POSEBNI DIO'!F149</f>
        <v>268.76</v>
      </c>
      <c r="D129" s="103">
        <f>'POSEBNI DIO'!G149</f>
        <v>2600</v>
      </c>
      <c r="E129" s="103">
        <f>'POSEBNI DIO'!H149</f>
        <v>1500</v>
      </c>
      <c r="F129" s="103">
        <f>'POSEBNI DIO'!I149</f>
        <v>1770.67</v>
      </c>
      <c r="G129" s="103">
        <f t="shared" si="37"/>
        <v>658.82943890459899</v>
      </c>
      <c r="H129" s="100">
        <f t="shared" si="38"/>
        <v>118.04466666666667</v>
      </c>
    </row>
    <row r="130" spans="2:8" x14ac:dyDescent="0.25">
      <c r="B130" s="78" t="s">
        <v>248</v>
      </c>
      <c r="C130" s="103">
        <f>'POSEBNI DIO'!F150</f>
        <v>1562.36</v>
      </c>
      <c r="D130" s="103">
        <f>'POSEBNI DIO'!G150</f>
        <v>1800</v>
      </c>
      <c r="E130" s="103">
        <f>'POSEBNI DIO'!H150</f>
        <v>1600</v>
      </c>
      <c r="F130" s="103">
        <f>'POSEBNI DIO'!I150</f>
        <v>1956.66</v>
      </c>
      <c r="G130" s="103">
        <f t="shared" si="37"/>
        <v>125.2374612765304</v>
      </c>
      <c r="H130" s="100">
        <f t="shared" si="38"/>
        <v>122.29125000000001</v>
      </c>
    </row>
    <row r="131" spans="2:8" x14ac:dyDescent="0.25">
      <c r="B131" s="78" t="s">
        <v>131</v>
      </c>
      <c r="C131" s="103">
        <f>'POSEBNI DIO'!F151</f>
        <v>9934.98</v>
      </c>
      <c r="D131" s="103">
        <f>'POSEBNI DIO'!G151</f>
        <v>6000</v>
      </c>
      <c r="E131" s="103">
        <f>'POSEBNI DIO'!H151</f>
        <v>180</v>
      </c>
      <c r="F131" s="103">
        <f>'POSEBNI DIO'!I151</f>
        <v>506.31</v>
      </c>
      <c r="G131" s="103">
        <f t="shared" si="37"/>
        <v>5.0962357246818817</v>
      </c>
      <c r="H131" s="100">
        <f t="shared" si="38"/>
        <v>281.2833333333333</v>
      </c>
    </row>
    <row r="132" spans="2:8" x14ac:dyDescent="0.25">
      <c r="B132" s="78" t="s">
        <v>132</v>
      </c>
      <c r="C132" s="103">
        <f>C133</f>
        <v>105.8</v>
      </c>
      <c r="D132" s="103">
        <f t="shared" ref="D132" si="57">D133</f>
        <v>0</v>
      </c>
      <c r="E132" s="103">
        <f t="shared" ref="E132" si="58">E133</f>
        <v>0</v>
      </c>
      <c r="F132" s="103">
        <f t="shared" ref="F132" si="59">F133</f>
        <v>30.35</v>
      </c>
      <c r="G132" s="103">
        <f t="shared" si="37"/>
        <v>28.686200378071835</v>
      </c>
      <c r="H132" s="100" t="e">
        <f t="shared" si="38"/>
        <v>#DIV/0!</v>
      </c>
    </row>
    <row r="133" spans="2:8" x14ac:dyDescent="0.25">
      <c r="B133" s="78" t="s">
        <v>133</v>
      </c>
      <c r="C133" s="103">
        <f>C134+C135</f>
        <v>105.8</v>
      </c>
      <c r="D133" s="103">
        <f t="shared" ref="D133:F133" si="60">D134+D135</f>
        <v>0</v>
      </c>
      <c r="E133" s="103">
        <f t="shared" si="60"/>
        <v>0</v>
      </c>
      <c r="F133" s="103">
        <f t="shared" si="60"/>
        <v>30.35</v>
      </c>
      <c r="G133" s="103">
        <f t="shared" si="37"/>
        <v>28.686200378071835</v>
      </c>
      <c r="H133" s="100" t="e">
        <f t="shared" si="38"/>
        <v>#DIV/0!</v>
      </c>
    </row>
    <row r="134" spans="2:8" x14ac:dyDescent="0.25">
      <c r="B134" s="78" t="s">
        <v>134</v>
      </c>
      <c r="C134" s="103">
        <f>'POSEBNI DIO'!F154</f>
        <v>76.459999999999994</v>
      </c>
      <c r="D134" s="103">
        <v>0</v>
      </c>
      <c r="E134" s="103">
        <v>0</v>
      </c>
      <c r="F134" s="103">
        <v>0</v>
      </c>
      <c r="G134" s="103">
        <f t="shared" si="37"/>
        <v>0</v>
      </c>
      <c r="H134" s="100" t="e">
        <f t="shared" si="38"/>
        <v>#DIV/0!</v>
      </c>
    </row>
    <row r="135" spans="2:8" x14ac:dyDescent="0.25">
      <c r="B135" s="78" t="s">
        <v>136</v>
      </c>
      <c r="C135" s="103">
        <f>'POSEBNI DIO'!F155</f>
        <v>29.34</v>
      </c>
      <c r="D135" s="103">
        <f>'POSEBNI DIO'!G155</f>
        <v>0</v>
      </c>
      <c r="E135" s="103">
        <f>'POSEBNI DIO'!H155</f>
        <v>0</v>
      </c>
      <c r="F135" s="103">
        <f>'POSEBNI DIO'!I155</f>
        <v>30.35</v>
      </c>
      <c r="G135" s="103">
        <f t="shared" si="37"/>
        <v>103.4423994546694</v>
      </c>
      <c r="H135" s="100" t="e">
        <f t="shared" si="38"/>
        <v>#DIV/0!</v>
      </c>
    </row>
    <row r="136" spans="2:8" x14ac:dyDescent="0.25">
      <c r="B136" s="78" t="s">
        <v>137</v>
      </c>
      <c r="C136" s="103">
        <f>C137</f>
        <v>7153.04</v>
      </c>
      <c r="D136" s="103">
        <f t="shared" ref="D136:D137" si="61">D137</f>
        <v>9200</v>
      </c>
      <c r="E136" s="103">
        <f t="shared" ref="E136:E137" si="62">E137</f>
        <v>5192</v>
      </c>
      <c r="F136" s="103">
        <f t="shared" ref="F136:F137" si="63">F137</f>
        <v>5192.1099999999997</v>
      </c>
      <c r="G136" s="103">
        <f t="shared" si="37"/>
        <v>72.586061310995049</v>
      </c>
      <c r="H136" s="100">
        <f t="shared" si="38"/>
        <v>100.00211864406778</v>
      </c>
    </row>
    <row r="137" spans="2:8" x14ac:dyDescent="0.25">
      <c r="B137" s="78" t="s">
        <v>268</v>
      </c>
      <c r="C137" s="103">
        <f>C138</f>
        <v>7153.04</v>
      </c>
      <c r="D137" s="103">
        <f t="shared" si="61"/>
        <v>9200</v>
      </c>
      <c r="E137" s="103">
        <f t="shared" si="62"/>
        <v>5192</v>
      </c>
      <c r="F137" s="103">
        <f t="shared" si="63"/>
        <v>5192.1099999999997</v>
      </c>
      <c r="G137" s="103">
        <f t="shared" si="37"/>
        <v>72.586061310995049</v>
      </c>
      <c r="H137" s="100">
        <f t="shared" si="38"/>
        <v>100.00211864406778</v>
      </c>
    </row>
    <row r="138" spans="2:8" ht="14.25" customHeight="1" x14ac:dyDescent="0.25">
      <c r="B138" s="78" t="s">
        <v>269</v>
      </c>
      <c r="C138" s="103">
        <f>'POSEBNI DIO'!F158</f>
        <v>7153.04</v>
      </c>
      <c r="D138" s="103">
        <f>'POSEBNI DIO'!G158</f>
        <v>9200</v>
      </c>
      <c r="E138" s="103">
        <f>'POSEBNI DIO'!H158</f>
        <v>5192</v>
      </c>
      <c r="F138" s="103">
        <f>'POSEBNI DIO'!I158</f>
        <v>5192.1099999999997</v>
      </c>
      <c r="G138" s="103">
        <f t="shared" si="37"/>
        <v>72.586061310995049</v>
      </c>
      <c r="H138" s="100">
        <f t="shared" si="38"/>
        <v>100.00211864406778</v>
      </c>
    </row>
    <row r="139" spans="2:8" ht="14.25" customHeight="1" x14ac:dyDescent="0.25">
      <c r="B139" s="78" t="s">
        <v>283</v>
      </c>
      <c r="C139" s="103">
        <f>C140</f>
        <v>0</v>
      </c>
      <c r="D139" s="103">
        <f t="shared" ref="D139:F139" si="64">D140</f>
        <v>0</v>
      </c>
      <c r="E139" s="103">
        <f t="shared" si="64"/>
        <v>1450</v>
      </c>
      <c r="F139" s="103">
        <f t="shared" si="64"/>
        <v>1450</v>
      </c>
      <c r="G139" s="103" t="e">
        <f t="shared" si="37"/>
        <v>#DIV/0!</v>
      </c>
      <c r="H139" s="100">
        <f t="shared" si="38"/>
        <v>100</v>
      </c>
    </row>
    <row r="140" spans="2:8" ht="14.25" customHeight="1" x14ac:dyDescent="0.25">
      <c r="B140" s="78" t="s">
        <v>284</v>
      </c>
      <c r="C140" s="103">
        <f>C141</f>
        <v>0</v>
      </c>
      <c r="D140" s="103">
        <f t="shared" ref="D140:F140" si="65">D141</f>
        <v>0</v>
      </c>
      <c r="E140" s="103">
        <f t="shared" si="65"/>
        <v>1450</v>
      </c>
      <c r="F140" s="103">
        <f t="shared" si="65"/>
        <v>1450</v>
      </c>
      <c r="G140" s="103" t="e">
        <f t="shared" si="37"/>
        <v>#DIV/0!</v>
      </c>
      <c r="H140" s="100">
        <f t="shared" si="38"/>
        <v>100</v>
      </c>
    </row>
    <row r="141" spans="2:8" x14ac:dyDescent="0.25">
      <c r="B141" s="78" t="s">
        <v>285</v>
      </c>
      <c r="C141" s="103">
        <v>0</v>
      </c>
      <c r="D141" s="103">
        <v>0</v>
      </c>
      <c r="E141" s="103">
        <f>'POSEBNI DIO'!H161</f>
        <v>1450</v>
      </c>
      <c r="F141" s="103">
        <f>'POSEBNI DIO'!I161</f>
        <v>1450</v>
      </c>
      <c r="G141" s="103" t="e">
        <f t="shared" si="37"/>
        <v>#DIV/0!</v>
      </c>
      <c r="H141" s="100">
        <f t="shared" si="38"/>
        <v>100</v>
      </c>
    </row>
    <row r="142" spans="2:8" x14ac:dyDescent="0.25">
      <c r="B142" s="78" t="s">
        <v>138</v>
      </c>
      <c r="C142" s="103">
        <f>C143+C146</f>
        <v>12068.24</v>
      </c>
      <c r="D142" s="103">
        <f t="shared" ref="D142" si="66">D143+D146</f>
        <v>9000</v>
      </c>
      <c r="E142" s="103">
        <f t="shared" ref="E142" si="67">E143+E146</f>
        <v>19620</v>
      </c>
      <c r="F142" s="103">
        <f>F143+F146</f>
        <v>16294.18</v>
      </c>
      <c r="G142" s="103">
        <f t="shared" si="37"/>
        <v>135.01703645270561</v>
      </c>
      <c r="H142" s="100">
        <f t="shared" si="38"/>
        <v>83.048827726809378</v>
      </c>
    </row>
    <row r="143" spans="2:8" x14ac:dyDescent="0.25">
      <c r="B143" s="78" t="s">
        <v>139</v>
      </c>
      <c r="C143" s="103">
        <f>C144</f>
        <v>4235.99</v>
      </c>
      <c r="D143" s="103">
        <f t="shared" ref="D143:D144" si="68">D144</f>
        <v>3000</v>
      </c>
      <c r="E143" s="103">
        <f t="shared" ref="E143:E144" si="69">E144</f>
        <v>0</v>
      </c>
      <c r="F143" s="103">
        <f t="shared" ref="F143:F144" si="70">F144</f>
        <v>0</v>
      </c>
      <c r="G143" s="103">
        <f t="shared" si="37"/>
        <v>0</v>
      </c>
      <c r="H143" s="100" t="e">
        <f t="shared" si="38"/>
        <v>#DIV/0!</v>
      </c>
    </row>
    <row r="144" spans="2:8" x14ac:dyDescent="0.25">
      <c r="B144" s="78" t="s">
        <v>249</v>
      </c>
      <c r="C144" s="103">
        <f>C145</f>
        <v>4235.99</v>
      </c>
      <c r="D144" s="103">
        <f t="shared" si="68"/>
        <v>3000</v>
      </c>
      <c r="E144" s="103">
        <f t="shared" si="69"/>
        <v>0</v>
      </c>
      <c r="F144" s="103">
        <f t="shared" si="70"/>
        <v>0</v>
      </c>
      <c r="G144" s="103">
        <f t="shared" si="37"/>
        <v>0</v>
      </c>
      <c r="H144" s="100" t="e">
        <f t="shared" si="38"/>
        <v>#DIV/0!</v>
      </c>
    </row>
    <row r="145" spans="2:8" x14ac:dyDescent="0.25">
      <c r="B145" s="78" t="s">
        <v>140</v>
      </c>
      <c r="C145" s="103">
        <f>'POSEBNI DIO'!F165</f>
        <v>4235.99</v>
      </c>
      <c r="D145" s="103">
        <f>'POSEBNI DIO'!G165</f>
        <v>3000</v>
      </c>
      <c r="E145" s="103">
        <f>'POSEBNI DIO'!H165</f>
        <v>0</v>
      </c>
      <c r="F145" s="103">
        <f>'POSEBNI DIO'!I165</f>
        <v>0</v>
      </c>
      <c r="G145" s="103">
        <f t="shared" si="37"/>
        <v>0</v>
      </c>
      <c r="H145" s="100" t="e">
        <f t="shared" si="38"/>
        <v>#DIV/0!</v>
      </c>
    </row>
    <row r="146" spans="2:8" x14ac:dyDescent="0.25">
      <c r="B146" s="78" t="s">
        <v>141</v>
      </c>
      <c r="C146" s="103">
        <f>C147+C155+C153+C151</f>
        <v>7832.25</v>
      </c>
      <c r="D146" s="103">
        <f>D147+D155+D153+D151</f>
        <v>6000</v>
      </c>
      <c r="E146" s="103">
        <f>E147+E155+E153+E151</f>
        <v>19620</v>
      </c>
      <c r="F146" s="103">
        <f>F147+F155+F153+F151</f>
        <v>16294.18</v>
      </c>
      <c r="G146" s="103">
        <f t="shared" si="37"/>
        <v>208.03957994190685</v>
      </c>
      <c r="H146" s="100">
        <f t="shared" si="38"/>
        <v>83.048827726809378</v>
      </c>
    </row>
    <row r="147" spans="2:8" x14ac:dyDescent="0.25">
      <c r="B147" s="78" t="s">
        <v>142</v>
      </c>
      <c r="C147" s="103">
        <f>C148+C149+C150</f>
        <v>7604.14</v>
      </c>
      <c r="D147" s="103">
        <f>D148+D149+D150</f>
        <v>5000</v>
      </c>
      <c r="E147" s="103">
        <f>E148+E149+E150</f>
        <v>9500</v>
      </c>
      <c r="F147" s="103">
        <f>F148+F149+F150</f>
        <v>6334.75</v>
      </c>
      <c r="G147" s="103">
        <f t="shared" si="37"/>
        <v>83.306593513533414</v>
      </c>
      <c r="H147" s="100">
        <f t="shared" si="38"/>
        <v>66.681578947368422</v>
      </c>
    </row>
    <row r="148" spans="2:8" x14ac:dyDescent="0.25">
      <c r="B148" s="78" t="s">
        <v>143</v>
      </c>
      <c r="C148" s="103">
        <f>'POSEBNI DIO'!F168</f>
        <v>5259.09</v>
      </c>
      <c r="D148" s="103">
        <f>'POSEBNI DIO'!G168</f>
        <v>4000</v>
      </c>
      <c r="E148" s="103">
        <f>'POSEBNI DIO'!H168</f>
        <v>7000</v>
      </c>
      <c r="F148" s="103">
        <f>'POSEBNI DIO'!I168</f>
        <v>3964.75</v>
      </c>
      <c r="G148" s="103">
        <f t="shared" si="37"/>
        <v>75.388517785396331</v>
      </c>
      <c r="H148" s="100">
        <f t="shared" si="38"/>
        <v>56.639285714285712</v>
      </c>
    </row>
    <row r="149" spans="2:8" x14ac:dyDescent="0.25">
      <c r="B149" s="78" t="s">
        <v>144</v>
      </c>
      <c r="C149" s="103">
        <f>'POSEBNI DIO'!F169</f>
        <v>2345.0500000000002</v>
      </c>
      <c r="D149" s="103">
        <f>'POSEBNI DIO'!G169</f>
        <v>1000</v>
      </c>
      <c r="E149" s="103">
        <f>'POSEBNI DIO'!H169</f>
        <v>0</v>
      </c>
      <c r="F149" s="103">
        <f>'POSEBNI DIO'!I169</f>
        <v>0</v>
      </c>
      <c r="G149" s="103">
        <f t="shared" si="37"/>
        <v>0</v>
      </c>
      <c r="H149" s="100" t="e">
        <f t="shared" si="38"/>
        <v>#DIV/0!</v>
      </c>
    </row>
    <row r="150" spans="2:8" x14ac:dyDescent="0.25">
      <c r="B150" s="78" t="s">
        <v>145</v>
      </c>
      <c r="C150" s="103">
        <v>0</v>
      </c>
      <c r="D150" s="103">
        <v>0</v>
      </c>
      <c r="E150" s="103">
        <v>2500</v>
      </c>
      <c r="F150" s="103">
        <f>'POSEBNI DIO'!I170</f>
        <v>2370</v>
      </c>
      <c r="G150" s="103" t="e">
        <f t="shared" si="37"/>
        <v>#DIV/0!</v>
      </c>
      <c r="H150" s="100">
        <f t="shared" si="38"/>
        <v>94.8</v>
      </c>
    </row>
    <row r="151" spans="2:8" x14ac:dyDescent="0.25">
      <c r="B151" s="78" t="s">
        <v>288</v>
      </c>
      <c r="C151" s="103">
        <f>C152</f>
        <v>0</v>
      </c>
      <c r="D151" s="103">
        <f t="shared" ref="D151:F151" si="71">D152</f>
        <v>0</v>
      </c>
      <c r="E151" s="103">
        <f t="shared" si="71"/>
        <v>10000</v>
      </c>
      <c r="F151" s="103">
        <f t="shared" si="71"/>
        <v>9841.2800000000007</v>
      </c>
      <c r="G151" s="103" t="e">
        <f t="shared" si="37"/>
        <v>#DIV/0!</v>
      </c>
      <c r="H151" s="100">
        <f t="shared" si="38"/>
        <v>98.412800000000004</v>
      </c>
    </row>
    <row r="152" spans="2:8" x14ac:dyDescent="0.25">
      <c r="B152" s="78" t="s">
        <v>289</v>
      </c>
      <c r="C152" s="103">
        <v>0</v>
      </c>
      <c r="D152" s="103">
        <v>0</v>
      </c>
      <c r="E152" s="103">
        <f>'POSEBNI DIO'!H173</f>
        <v>10000</v>
      </c>
      <c r="F152" s="103">
        <f>'POSEBNI DIO'!I173</f>
        <v>9841.2800000000007</v>
      </c>
      <c r="G152" s="103" t="e">
        <f t="shared" si="37"/>
        <v>#DIV/0!</v>
      </c>
      <c r="H152" s="100">
        <f t="shared" si="38"/>
        <v>98.412800000000004</v>
      </c>
    </row>
    <row r="153" spans="2:8" x14ac:dyDescent="0.25">
      <c r="B153" s="78" t="s">
        <v>146</v>
      </c>
      <c r="C153" s="103">
        <f>C154</f>
        <v>0</v>
      </c>
      <c r="D153" s="103">
        <f t="shared" ref="D153:F153" si="72">D154</f>
        <v>0</v>
      </c>
      <c r="E153" s="103">
        <f t="shared" si="72"/>
        <v>120</v>
      </c>
      <c r="F153" s="103">
        <f t="shared" si="72"/>
        <v>118.15</v>
      </c>
      <c r="G153" s="103" t="e">
        <f t="shared" si="37"/>
        <v>#DIV/0!</v>
      </c>
      <c r="H153" s="100">
        <f t="shared" si="38"/>
        <v>98.458333333333343</v>
      </c>
    </row>
    <row r="154" spans="2:8" x14ac:dyDescent="0.25">
      <c r="B154" s="78" t="s">
        <v>147</v>
      </c>
      <c r="C154" s="103">
        <v>0</v>
      </c>
      <c r="D154" s="103">
        <v>0</v>
      </c>
      <c r="E154" s="103">
        <f>'POSEBNI DIO'!H175</f>
        <v>120</v>
      </c>
      <c r="F154" s="103">
        <f>'POSEBNI DIO'!I175</f>
        <v>118.15</v>
      </c>
      <c r="G154" s="103" t="e">
        <f t="shared" si="37"/>
        <v>#DIV/0!</v>
      </c>
      <c r="H154" s="100">
        <f t="shared" si="38"/>
        <v>98.458333333333343</v>
      </c>
    </row>
    <row r="155" spans="2:8" x14ac:dyDescent="0.25">
      <c r="B155" s="78" t="s">
        <v>148</v>
      </c>
      <c r="C155" s="103">
        <f>C156</f>
        <v>228.11</v>
      </c>
      <c r="D155" s="103">
        <f t="shared" ref="D155:F155" si="73">D156</f>
        <v>1000</v>
      </c>
      <c r="E155" s="103">
        <f t="shared" si="73"/>
        <v>0</v>
      </c>
      <c r="F155" s="103">
        <f t="shared" si="73"/>
        <v>0</v>
      </c>
      <c r="G155" s="103">
        <f t="shared" si="37"/>
        <v>0</v>
      </c>
      <c r="H155" s="100" t="e">
        <f t="shared" si="38"/>
        <v>#DIV/0!</v>
      </c>
    </row>
    <row r="156" spans="2:8" x14ac:dyDescent="0.25">
      <c r="B156" s="78" t="s">
        <v>149</v>
      </c>
      <c r="C156" s="103">
        <f>'POSEBNI DIO'!F177</f>
        <v>228.11</v>
      </c>
      <c r="D156" s="103">
        <f>'POSEBNI DIO'!G177</f>
        <v>1000</v>
      </c>
      <c r="E156" s="103">
        <f>'POSEBNI DIO'!H177</f>
        <v>0</v>
      </c>
      <c r="F156" s="103">
        <v>0</v>
      </c>
      <c r="G156" s="103">
        <f t="shared" si="37"/>
        <v>0</v>
      </c>
      <c r="H156" s="100" t="e">
        <f t="shared" si="38"/>
        <v>#DIV/0!</v>
      </c>
    </row>
    <row r="157" spans="2:8" x14ac:dyDescent="0.25">
      <c r="B157" s="78"/>
      <c r="C157" s="103"/>
      <c r="D157" s="103"/>
      <c r="E157" s="103"/>
      <c r="F157" s="103"/>
      <c r="G157" s="103"/>
      <c r="H157" s="100"/>
    </row>
    <row r="158" spans="2:8" x14ac:dyDescent="0.25">
      <c r="B158" s="10" t="s">
        <v>69</v>
      </c>
      <c r="C158" s="105"/>
      <c r="D158" s="105"/>
      <c r="E158" s="106"/>
      <c r="F158" s="102"/>
      <c r="G158" s="103"/>
      <c r="H158" s="100"/>
    </row>
    <row r="159" spans="2:8" x14ac:dyDescent="0.25">
      <c r="B159" s="88" t="s">
        <v>65</v>
      </c>
      <c r="C159" s="105">
        <f>C160+C213</f>
        <v>412458.01</v>
      </c>
      <c r="D159" s="105">
        <f>D160+D213</f>
        <v>400000</v>
      </c>
      <c r="E159" s="105">
        <f>E160+E213</f>
        <v>497378</v>
      </c>
      <c r="F159" s="105">
        <f>F160+F213</f>
        <v>399082.25</v>
      </c>
      <c r="G159" s="103">
        <f t="shared" si="37"/>
        <v>96.757061403656579</v>
      </c>
      <c r="H159" s="100">
        <f t="shared" si="38"/>
        <v>80.237213949953556</v>
      </c>
    </row>
    <row r="160" spans="2:8" x14ac:dyDescent="0.25">
      <c r="B160" s="80" t="s">
        <v>150</v>
      </c>
      <c r="C160" s="103">
        <f>C161+C168+C199+C204+C207</f>
        <v>365633.81</v>
      </c>
      <c r="D160" s="103">
        <f t="shared" ref="D160:F160" si="74">D161+D168+D199+D204+D207</f>
        <v>369500</v>
      </c>
      <c r="E160" s="103">
        <f>E161+E168+E199+E204+E207</f>
        <v>399878</v>
      </c>
      <c r="F160" s="103">
        <f t="shared" si="74"/>
        <v>327508.71999999997</v>
      </c>
      <c r="G160" s="103">
        <f t="shared" si="37"/>
        <v>89.572876206388017</v>
      </c>
      <c r="H160" s="100">
        <f t="shared" si="38"/>
        <v>81.902160158848446</v>
      </c>
    </row>
    <row r="161" spans="2:8" x14ac:dyDescent="0.25">
      <c r="B161" s="80" t="s">
        <v>101</v>
      </c>
      <c r="C161" s="103">
        <f>C162+C164+C166+C210</f>
        <v>91665.139999999985</v>
      </c>
      <c r="D161" s="103">
        <f t="shared" ref="D161" si="75">D162+D164+D166</f>
        <v>63610</v>
      </c>
      <c r="E161" s="103">
        <f>E162+E164+E166</f>
        <v>98988</v>
      </c>
      <c r="F161" s="103">
        <f t="shared" ref="F161" si="76">F162+F164+F166</f>
        <v>64856.38</v>
      </c>
      <c r="G161" s="103">
        <f t="shared" si="37"/>
        <v>70.753592914383816</v>
      </c>
      <c r="H161" s="100">
        <f t="shared" si="38"/>
        <v>65.5194366993979</v>
      </c>
    </row>
    <row r="162" spans="2:8" x14ac:dyDescent="0.25">
      <c r="B162" s="80" t="s">
        <v>243</v>
      </c>
      <c r="C162" s="103">
        <f>C163</f>
        <v>49894.43</v>
      </c>
      <c r="D162" s="103">
        <f t="shared" ref="D162" si="77">D163</f>
        <v>34000</v>
      </c>
      <c r="E162" s="103">
        <f>E163</f>
        <v>62650</v>
      </c>
      <c r="F162" s="103">
        <f t="shared" ref="F162" si="78">F163</f>
        <v>32477.03</v>
      </c>
      <c r="G162" s="103">
        <f t="shared" si="37"/>
        <v>65.09149418081337</v>
      </c>
      <c r="H162" s="100">
        <f t="shared" si="38"/>
        <v>51.838834796488428</v>
      </c>
    </row>
    <row r="163" spans="2:8" x14ac:dyDescent="0.25">
      <c r="B163" s="78" t="s">
        <v>97</v>
      </c>
      <c r="C163" s="103">
        <f>'POSEBNI DIO'!F184+'POSEBNI DIO'!F252</f>
        <v>49894.43</v>
      </c>
      <c r="D163" s="103">
        <f>'POSEBNI DIO'!G184</f>
        <v>34000</v>
      </c>
      <c r="E163" s="103">
        <f>'POSEBNI DIO'!H252+'POSEBNI DIO'!H184</f>
        <v>62650</v>
      </c>
      <c r="F163" s="103">
        <f>'POSEBNI DIO'!I184</f>
        <v>32477.03</v>
      </c>
      <c r="G163" s="103">
        <f t="shared" si="37"/>
        <v>65.09149418081337</v>
      </c>
      <c r="H163" s="100">
        <f t="shared" si="38"/>
        <v>51.838834796488428</v>
      </c>
    </row>
    <row r="164" spans="2:8" x14ac:dyDescent="0.25">
      <c r="B164" s="78" t="s">
        <v>102</v>
      </c>
      <c r="C164" s="103">
        <f>C165</f>
        <v>30528</v>
      </c>
      <c r="D164" s="103">
        <f t="shared" ref="D164" si="79">D165</f>
        <v>24000</v>
      </c>
      <c r="E164" s="103">
        <f t="shared" ref="E164" si="80">E165</f>
        <v>26000</v>
      </c>
      <c r="F164" s="103">
        <f t="shared" ref="F164" si="81">F165</f>
        <v>27020.73</v>
      </c>
      <c r="G164" s="103">
        <f t="shared" si="37"/>
        <v>88.511301100628927</v>
      </c>
      <c r="H164" s="100">
        <f t="shared" si="38"/>
        <v>103.92588461538462</v>
      </c>
    </row>
    <row r="165" spans="2:8" x14ac:dyDescent="0.25">
      <c r="B165" s="78" t="s">
        <v>98</v>
      </c>
      <c r="C165" s="103">
        <f>'POSEBNI DIO'!F186+'POSEBNI DIO'!F254</f>
        <v>30528</v>
      </c>
      <c r="D165" s="103">
        <f>'POSEBNI DIO'!G186</f>
        <v>24000</v>
      </c>
      <c r="E165" s="103">
        <f>'POSEBNI DIO'!H186</f>
        <v>26000</v>
      </c>
      <c r="F165" s="103">
        <f>'POSEBNI DIO'!I186</f>
        <v>27020.73</v>
      </c>
      <c r="G165" s="103">
        <f t="shared" si="37"/>
        <v>88.511301100628927</v>
      </c>
      <c r="H165" s="100">
        <f t="shared" si="38"/>
        <v>103.92588461538462</v>
      </c>
    </row>
    <row r="166" spans="2:8" x14ac:dyDescent="0.25">
      <c r="B166" s="78" t="s">
        <v>103</v>
      </c>
      <c r="C166" s="103">
        <f>C167</f>
        <v>9977.7099999999991</v>
      </c>
      <c r="D166" s="103">
        <f t="shared" ref="D166:F166" si="82">D167</f>
        <v>5610</v>
      </c>
      <c r="E166" s="103">
        <f t="shared" si="82"/>
        <v>10338</v>
      </c>
      <c r="F166" s="103">
        <f t="shared" si="82"/>
        <v>5358.62</v>
      </c>
      <c r="G166" s="103">
        <f t="shared" si="37"/>
        <v>53.705910474447549</v>
      </c>
      <c r="H166" s="100">
        <f t="shared" si="38"/>
        <v>51.83420390791256</v>
      </c>
    </row>
    <row r="167" spans="2:8" x14ac:dyDescent="0.25">
      <c r="B167" s="78" t="s">
        <v>99</v>
      </c>
      <c r="C167" s="103">
        <f>'POSEBNI DIO'!F188+'POSEBNI DIO'!F256</f>
        <v>9977.7099999999991</v>
      </c>
      <c r="D167" s="103">
        <f>'POSEBNI DIO'!G188</f>
        <v>5610</v>
      </c>
      <c r="E167" s="103">
        <f>'POSEBNI DIO'!H188+'POSEBNI DIO'!H256</f>
        <v>10338</v>
      </c>
      <c r="F167" s="103">
        <f>'POSEBNI DIO'!I188</f>
        <v>5358.62</v>
      </c>
      <c r="G167" s="103">
        <f t="shared" si="37"/>
        <v>53.705910474447549</v>
      </c>
      <c r="H167" s="100">
        <f t="shared" si="38"/>
        <v>51.83420390791256</v>
      </c>
    </row>
    <row r="168" spans="2:8" x14ac:dyDescent="0.25">
      <c r="B168" s="78" t="s">
        <v>104</v>
      </c>
      <c r="C168" s="103">
        <f>C169+C174+C181+C191+C193</f>
        <v>257494.64</v>
      </c>
      <c r="D168" s="103">
        <f>D169+D174+D181+D191+D193</f>
        <v>289290</v>
      </c>
      <c r="E168" s="103">
        <f>E169+E174+E181+E191+E193</f>
        <v>286039</v>
      </c>
      <c r="F168" s="103">
        <f>F169+F174+F181+F191+F193</f>
        <v>245080.15000000002</v>
      </c>
      <c r="G168" s="103">
        <f t="shared" si="37"/>
        <v>95.178738477818413</v>
      </c>
      <c r="H168" s="100">
        <f t="shared" si="38"/>
        <v>85.680676411258617</v>
      </c>
    </row>
    <row r="169" spans="2:8" x14ac:dyDescent="0.25">
      <c r="B169" s="78" t="s">
        <v>105</v>
      </c>
      <c r="C169" s="103">
        <f>C170+C171+C172+C173</f>
        <v>23253.67</v>
      </c>
      <c r="D169" s="103">
        <f t="shared" ref="D169" si="83">D170+D171+D172+D173</f>
        <v>15100</v>
      </c>
      <c r="E169" s="103">
        <f t="shared" ref="E169" si="84">E170+E171+E172+E173</f>
        <v>28600</v>
      </c>
      <c r="F169" s="103">
        <f t="shared" ref="F169" si="85">F170+F171+F172+F173</f>
        <v>29907.97</v>
      </c>
      <c r="G169" s="103">
        <f t="shared" si="37"/>
        <v>128.61612812085147</v>
      </c>
      <c r="H169" s="100">
        <f t="shared" si="38"/>
        <v>104.57332167832168</v>
      </c>
    </row>
    <row r="170" spans="2:8" x14ac:dyDescent="0.25">
      <c r="B170" s="78" t="s">
        <v>106</v>
      </c>
      <c r="C170" s="103">
        <f>'POSEBNI DIO'!F191</f>
        <v>9886.16</v>
      </c>
      <c r="D170" s="103">
        <f>'POSEBNI DIO'!G191</f>
        <v>9000</v>
      </c>
      <c r="E170" s="103">
        <f>'POSEBNI DIO'!H191</f>
        <v>13500</v>
      </c>
      <c r="F170" s="103">
        <f>'POSEBNI DIO'!I191</f>
        <v>17147.650000000001</v>
      </c>
      <c r="G170" s="103">
        <f t="shared" ref="G170:G250" si="86">F170/C170*100</f>
        <v>173.45106694611459</v>
      </c>
      <c r="H170" s="100">
        <f t="shared" ref="H170:H250" si="87">F170/E170*100</f>
        <v>127.01962962962965</v>
      </c>
    </row>
    <row r="171" spans="2:8" x14ac:dyDescent="0.25">
      <c r="B171" s="78" t="s">
        <v>107</v>
      </c>
      <c r="C171" s="103">
        <f>'POSEBNI DIO'!F192+'POSEBNI DIO'!F258</f>
        <v>526.88</v>
      </c>
      <c r="D171" s="103">
        <f>'POSEBNI DIO'!G192</f>
        <v>0</v>
      </c>
      <c r="E171" s="103">
        <f>'POSEBNI DIO'!H192</f>
        <v>0</v>
      </c>
      <c r="F171" s="103">
        <f>'POSEBNI DIO'!I192</f>
        <v>0</v>
      </c>
      <c r="G171" s="103">
        <f t="shared" si="86"/>
        <v>0</v>
      </c>
      <c r="H171" s="100" t="e">
        <f t="shared" si="87"/>
        <v>#DIV/0!</v>
      </c>
    </row>
    <row r="172" spans="2:8" x14ac:dyDescent="0.25">
      <c r="B172" s="78" t="s">
        <v>108</v>
      </c>
      <c r="C172" s="103">
        <f>'POSEBNI DIO'!F193</f>
        <v>12660.23</v>
      </c>
      <c r="D172" s="103">
        <f>'POSEBNI DIO'!G193</f>
        <v>6000</v>
      </c>
      <c r="E172" s="103">
        <f>'POSEBNI DIO'!H193</f>
        <v>15000</v>
      </c>
      <c r="F172" s="103">
        <f>'POSEBNI DIO'!I193</f>
        <v>12657.52</v>
      </c>
      <c r="G172" s="103">
        <f t="shared" si="86"/>
        <v>99.978594385726012</v>
      </c>
      <c r="H172" s="100">
        <f t="shared" si="87"/>
        <v>84.383466666666678</v>
      </c>
    </row>
    <row r="173" spans="2:8" x14ac:dyDescent="0.25">
      <c r="B173" s="78" t="s">
        <v>151</v>
      </c>
      <c r="C173" s="103">
        <f>'POSEBNI DIO'!F194</f>
        <v>180.4</v>
      </c>
      <c r="D173" s="103">
        <f>'POSEBNI DIO'!G194</f>
        <v>100</v>
      </c>
      <c r="E173" s="103">
        <f>'POSEBNI DIO'!H194</f>
        <v>100</v>
      </c>
      <c r="F173" s="103">
        <f>'POSEBNI DIO'!I194</f>
        <v>102.8</v>
      </c>
      <c r="G173" s="103">
        <f t="shared" si="86"/>
        <v>56.984478935698448</v>
      </c>
      <c r="H173" s="100">
        <f t="shared" si="87"/>
        <v>102.8</v>
      </c>
    </row>
    <row r="174" spans="2:8" x14ac:dyDescent="0.25">
      <c r="B174" s="78" t="s">
        <v>109</v>
      </c>
      <c r="C174" s="103">
        <f>C175+C176+C177+C178+C179+C180</f>
        <v>53720.020000000011</v>
      </c>
      <c r="D174" s="103">
        <f t="shared" ref="D174" si="88">D175+D176+D177+D178+D179+D180</f>
        <v>91800</v>
      </c>
      <c r="E174" s="103">
        <f t="shared" ref="E174" si="89">E175+E176+E177+E178+E179+E180</f>
        <v>97259</v>
      </c>
      <c r="F174" s="103">
        <f t="shared" ref="F174" si="90">F175+F176+F177+F178+F179+F180</f>
        <v>57200.090000000011</v>
      </c>
      <c r="G174" s="103">
        <f t="shared" si="86"/>
        <v>106.47816214513695</v>
      </c>
      <c r="H174" s="100">
        <f t="shared" si="87"/>
        <v>58.812130496920602</v>
      </c>
    </row>
    <row r="175" spans="2:8" x14ac:dyDescent="0.25">
      <c r="B175" s="78" t="s">
        <v>110</v>
      </c>
      <c r="C175" s="103">
        <f>'POSEBNI DIO'!F196</f>
        <v>16064.2</v>
      </c>
      <c r="D175" s="103">
        <f>'POSEBNI DIO'!G196</f>
        <v>13500</v>
      </c>
      <c r="E175" s="103">
        <f>'POSEBNI DIO'!H196</f>
        <v>20000</v>
      </c>
      <c r="F175" s="103">
        <f>'POSEBNI DIO'!I196</f>
        <v>15836.79</v>
      </c>
      <c r="G175" s="103">
        <f t="shared" si="86"/>
        <v>98.584367724505427</v>
      </c>
      <c r="H175" s="100">
        <f t="shared" si="87"/>
        <v>79.18395000000001</v>
      </c>
    </row>
    <row r="176" spans="2:8" x14ac:dyDescent="0.25">
      <c r="B176" s="78" t="s">
        <v>111</v>
      </c>
      <c r="C176" s="103">
        <f>'POSEBNI DIO'!F197</f>
        <v>1479.65</v>
      </c>
      <c r="D176" s="103">
        <f>'POSEBNI DIO'!G197</f>
        <v>700</v>
      </c>
      <c r="E176" s="103">
        <f>'POSEBNI DIO'!H197</f>
        <v>1500</v>
      </c>
      <c r="F176" s="103">
        <f>'POSEBNI DIO'!I197</f>
        <v>1386.88</v>
      </c>
      <c r="G176" s="103">
        <f t="shared" si="86"/>
        <v>93.730274051295908</v>
      </c>
      <c r="H176" s="100">
        <f t="shared" si="87"/>
        <v>92.458666666666673</v>
      </c>
    </row>
    <row r="177" spans="2:8" x14ac:dyDescent="0.25">
      <c r="B177" s="78" t="s">
        <v>112</v>
      </c>
      <c r="C177" s="103">
        <f>'POSEBNI DIO'!F198</f>
        <v>33043.97</v>
      </c>
      <c r="D177" s="103">
        <f>'POSEBNI DIO'!G198</f>
        <v>70000</v>
      </c>
      <c r="E177" s="103">
        <f>'POSEBNI DIO'!H198</f>
        <v>71359</v>
      </c>
      <c r="F177" s="103">
        <f>'POSEBNI DIO'!I198</f>
        <v>36131.18</v>
      </c>
      <c r="G177" s="103">
        <f t="shared" si="86"/>
        <v>109.34273333379736</v>
      </c>
      <c r="H177" s="100">
        <f t="shared" si="87"/>
        <v>50.632968511330034</v>
      </c>
    </row>
    <row r="178" spans="2:8" x14ac:dyDescent="0.25">
      <c r="B178" s="78" t="s">
        <v>113</v>
      </c>
      <c r="C178" s="103">
        <f>'POSEBNI DIO'!F199</f>
        <v>2348.62</v>
      </c>
      <c r="D178" s="103">
        <f>'POSEBNI DIO'!G199</f>
        <v>3400</v>
      </c>
      <c r="E178" s="103">
        <f>'POSEBNI DIO'!H199</f>
        <v>1500</v>
      </c>
      <c r="F178" s="103">
        <f>'POSEBNI DIO'!I199</f>
        <v>1122.92</v>
      </c>
      <c r="G178" s="103">
        <f t="shared" si="86"/>
        <v>47.81190656640922</v>
      </c>
      <c r="H178" s="100">
        <f t="shared" si="87"/>
        <v>74.861333333333334</v>
      </c>
    </row>
    <row r="179" spans="2:8" x14ac:dyDescent="0.25">
      <c r="B179" s="78" t="s">
        <v>114</v>
      </c>
      <c r="C179" s="103">
        <f>'POSEBNI DIO'!F200</f>
        <v>783.58</v>
      </c>
      <c r="D179" s="103">
        <f>'POSEBNI DIO'!G200</f>
        <v>3400</v>
      </c>
      <c r="E179" s="103">
        <f>'POSEBNI DIO'!H200</f>
        <v>1800</v>
      </c>
      <c r="F179" s="103">
        <f>'POSEBNI DIO'!I200</f>
        <v>1645.73</v>
      </c>
      <c r="G179" s="103">
        <f t="shared" si="86"/>
        <v>210.0270553102427</v>
      </c>
      <c r="H179" s="100">
        <f t="shared" si="87"/>
        <v>91.429444444444442</v>
      </c>
    </row>
    <row r="180" spans="2:8" x14ac:dyDescent="0.25">
      <c r="B180" s="78" t="s">
        <v>247</v>
      </c>
      <c r="C180" s="103">
        <f>'POSEBNI DIO'!F201</f>
        <v>0</v>
      </c>
      <c r="D180" s="103">
        <f>'POSEBNI DIO'!G201</f>
        <v>800</v>
      </c>
      <c r="E180" s="103">
        <f>'POSEBNI DIO'!H201</f>
        <v>1100</v>
      </c>
      <c r="F180" s="103">
        <f>'POSEBNI DIO'!I201</f>
        <v>1076.5900000000001</v>
      </c>
      <c r="G180" s="103" t="e">
        <f t="shared" si="86"/>
        <v>#DIV/0!</v>
      </c>
      <c r="H180" s="100">
        <f t="shared" si="87"/>
        <v>97.871818181818199</v>
      </c>
    </row>
    <row r="181" spans="2:8" x14ac:dyDescent="0.25">
      <c r="B181" s="78" t="s">
        <v>115</v>
      </c>
      <c r="C181" s="103">
        <f>C182+C183+C184+C185+C186+C187+C188+C189+C190</f>
        <v>124264.87000000002</v>
      </c>
      <c r="D181" s="103">
        <f t="shared" ref="D181" si="91">D182+D183+D184+D185+D186+D187+D188+D189+D190</f>
        <v>140590</v>
      </c>
      <c r="E181" s="103">
        <f t="shared" ref="E181" si="92">E182+E183+E184+E185+E186+E187+E188+E189+E190</f>
        <v>112200</v>
      </c>
      <c r="F181" s="103">
        <f t="shared" ref="F181" si="93">F182+F183+F184+F185+F186+F187+F188+F189+F190</f>
        <v>113691.52000000002</v>
      </c>
      <c r="G181" s="103">
        <f t="shared" si="86"/>
        <v>91.491279876605518</v>
      </c>
      <c r="H181" s="100">
        <f t="shared" si="87"/>
        <v>101.32934046345812</v>
      </c>
    </row>
    <row r="182" spans="2:8" x14ac:dyDescent="0.25">
      <c r="B182" s="78" t="s">
        <v>116</v>
      </c>
      <c r="C182" s="103">
        <f>'POSEBNI DIO'!F203</f>
        <v>14216.7</v>
      </c>
      <c r="D182" s="103">
        <f>'POSEBNI DIO'!G203</f>
        <v>13500</v>
      </c>
      <c r="E182" s="103">
        <f>'POSEBNI DIO'!H203</f>
        <v>10000</v>
      </c>
      <c r="F182" s="103">
        <f>'POSEBNI DIO'!I203</f>
        <v>9385.73</v>
      </c>
      <c r="G182" s="103">
        <f t="shared" si="86"/>
        <v>66.019048020989388</v>
      </c>
      <c r="H182" s="100">
        <f t="shared" si="87"/>
        <v>93.857299999999995</v>
      </c>
    </row>
    <row r="183" spans="2:8" x14ac:dyDescent="0.25">
      <c r="B183" s="78" t="s">
        <v>117</v>
      </c>
      <c r="C183" s="103">
        <f>'POSEBNI DIO'!F204</f>
        <v>31637.96</v>
      </c>
      <c r="D183" s="103">
        <f>'POSEBNI DIO'!G204</f>
        <v>30190</v>
      </c>
      <c r="E183" s="103">
        <f>'POSEBNI DIO'!H204</f>
        <v>40000</v>
      </c>
      <c r="F183" s="103">
        <f>'POSEBNI DIO'!I204</f>
        <v>41167.57</v>
      </c>
      <c r="G183" s="103">
        <f t="shared" si="86"/>
        <v>130.12081057059305</v>
      </c>
      <c r="H183" s="100">
        <f t="shared" si="87"/>
        <v>102.918925</v>
      </c>
    </row>
    <row r="184" spans="2:8" x14ac:dyDescent="0.25">
      <c r="B184" s="78" t="s">
        <v>118</v>
      </c>
      <c r="C184" s="103">
        <f>'POSEBNI DIO'!F205</f>
        <v>7767.69</v>
      </c>
      <c r="D184" s="103">
        <f>'POSEBNI DIO'!G205</f>
        <v>20000</v>
      </c>
      <c r="E184" s="103">
        <f>'POSEBNI DIO'!H205</f>
        <v>10000</v>
      </c>
      <c r="F184" s="103">
        <f>'POSEBNI DIO'!I205</f>
        <v>10098.58</v>
      </c>
      <c r="G184" s="103">
        <f t="shared" si="86"/>
        <v>130.0075054488529</v>
      </c>
      <c r="H184" s="100">
        <f t="shared" si="87"/>
        <v>100.9858</v>
      </c>
    </row>
    <row r="185" spans="2:8" x14ac:dyDescent="0.25">
      <c r="B185" s="78" t="s">
        <v>119</v>
      </c>
      <c r="C185" s="103">
        <f>'POSEBNI DIO'!F206</f>
        <v>6435.68</v>
      </c>
      <c r="D185" s="103">
        <f>'POSEBNI DIO'!G206</f>
        <v>6700</v>
      </c>
      <c r="E185" s="103">
        <f>'POSEBNI DIO'!H206</f>
        <v>10000</v>
      </c>
      <c r="F185" s="103">
        <f>'POSEBNI DIO'!I206</f>
        <v>10437.52</v>
      </c>
      <c r="G185" s="103">
        <f t="shared" si="86"/>
        <v>162.18208487681179</v>
      </c>
      <c r="H185" s="100">
        <f t="shared" si="87"/>
        <v>104.37520000000001</v>
      </c>
    </row>
    <row r="186" spans="2:8" x14ac:dyDescent="0.25">
      <c r="B186" s="78" t="s">
        <v>120</v>
      </c>
      <c r="C186" s="103">
        <f>'POSEBNI DIO'!F207</f>
        <v>10484.11</v>
      </c>
      <c r="D186" s="103">
        <f>'POSEBNI DIO'!G207</f>
        <v>11500</v>
      </c>
      <c r="E186" s="103">
        <f>'POSEBNI DIO'!H207</f>
        <v>7500</v>
      </c>
      <c r="F186" s="103">
        <f>'POSEBNI DIO'!I207</f>
        <v>7180.74</v>
      </c>
      <c r="G186" s="103">
        <f t="shared" si="86"/>
        <v>68.49165069805639</v>
      </c>
      <c r="H186" s="100">
        <f t="shared" si="87"/>
        <v>95.743200000000002</v>
      </c>
    </row>
    <row r="187" spans="2:8" x14ac:dyDescent="0.25">
      <c r="B187" s="78" t="s">
        <v>121</v>
      </c>
      <c r="C187" s="103">
        <f>'POSEBNI DIO'!F208</f>
        <v>159.27000000000001</v>
      </c>
      <c r="D187" s="103">
        <f>'POSEBNI DIO'!G208</f>
        <v>1400</v>
      </c>
      <c r="E187" s="103">
        <f>'POSEBNI DIO'!H208</f>
        <v>700</v>
      </c>
      <c r="F187" s="103">
        <f>'POSEBNI DIO'!I208</f>
        <v>682.5</v>
      </c>
      <c r="G187" s="103">
        <f t="shared" si="86"/>
        <v>428.51761160293842</v>
      </c>
      <c r="H187" s="100">
        <f t="shared" si="87"/>
        <v>97.5</v>
      </c>
    </row>
    <row r="188" spans="2:8" x14ac:dyDescent="0.25">
      <c r="B188" s="78" t="s">
        <v>122</v>
      </c>
      <c r="C188" s="103">
        <f>'POSEBNI DIO'!F209</f>
        <v>35526.94</v>
      </c>
      <c r="D188" s="103">
        <f>'POSEBNI DIO'!G209</f>
        <v>36000</v>
      </c>
      <c r="E188" s="103">
        <f>'POSEBNI DIO'!H209</f>
        <v>20000</v>
      </c>
      <c r="F188" s="103">
        <f>'POSEBNI DIO'!I209</f>
        <v>21320.02</v>
      </c>
      <c r="G188" s="103">
        <f t="shared" si="86"/>
        <v>60.010853735221779</v>
      </c>
      <c r="H188" s="100">
        <f t="shared" si="87"/>
        <v>106.6001</v>
      </c>
    </row>
    <row r="189" spans="2:8" x14ac:dyDescent="0.25">
      <c r="B189" s="78" t="s">
        <v>123</v>
      </c>
      <c r="C189" s="103">
        <f>'POSEBNI DIO'!F210</f>
        <v>4533.5</v>
      </c>
      <c r="D189" s="103">
        <f>'POSEBNI DIO'!G210</f>
        <v>3000</v>
      </c>
      <c r="E189" s="103">
        <f>'POSEBNI DIO'!H210</f>
        <v>2000</v>
      </c>
      <c r="F189" s="103">
        <f>'POSEBNI DIO'!I210</f>
        <v>2000.45</v>
      </c>
      <c r="G189" s="103">
        <f t="shared" si="86"/>
        <v>44.125951251792216</v>
      </c>
      <c r="H189" s="100">
        <f t="shared" si="87"/>
        <v>100.02249999999999</v>
      </c>
    </row>
    <row r="190" spans="2:8" x14ac:dyDescent="0.25">
      <c r="B190" s="78" t="s">
        <v>124</v>
      </c>
      <c r="C190" s="103">
        <f>'POSEBNI DIO'!F211</f>
        <v>13503.02</v>
      </c>
      <c r="D190" s="103">
        <f>'POSEBNI DIO'!G211</f>
        <v>18300</v>
      </c>
      <c r="E190" s="103">
        <f>'POSEBNI DIO'!H211</f>
        <v>12000</v>
      </c>
      <c r="F190" s="103">
        <f>'POSEBNI DIO'!I211</f>
        <v>11418.41</v>
      </c>
      <c r="G190" s="103">
        <f t="shared" si="86"/>
        <v>84.56189800503887</v>
      </c>
      <c r="H190" s="100">
        <f t="shared" si="87"/>
        <v>95.153416666666672</v>
      </c>
    </row>
    <row r="191" spans="2:8" x14ac:dyDescent="0.25">
      <c r="B191" s="78" t="s">
        <v>125</v>
      </c>
      <c r="C191" s="103">
        <f>C192</f>
        <v>779.99</v>
      </c>
      <c r="D191" s="103">
        <f t="shared" ref="D191" si="94">D192</f>
        <v>1400</v>
      </c>
      <c r="E191" s="103">
        <f t="shared" ref="E191" si="95">E192</f>
        <v>3000</v>
      </c>
      <c r="F191" s="103">
        <f t="shared" ref="F191" si="96">F192</f>
        <v>3163.26</v>
      </c>
      <c r="G191" s="103">
        <f t="shared" si="86"/>
        <v>405.55135322247725</v>
      </c>
      <c r="H191" s="100">
        <f t="shared" si="87"/>
        <v>105.44200000000001</v>
      </c>
    </row>
    <row r="192" spans="2:8" x14ac:dyDescent="0.25">
      <c r="B192" s="78" t="s">
        <v>126</v>
      </c>
      <c r="C192" s="103">
        <f>'POSEBNI DIO'!F213</f>
        <v>779.99</v>
      </c>
      <c r="D192" s="103">
        <f>'POSEBNI DIO'!G213</f>
        <v>1400</v>
      </c>
      <c r="E192" s="103">
        <f>'POSEBNI DIO'!H213</f>
        <v>3000</v>
      </c>
      <c r="F192" s="103">
        <f>'POSEBNI DIO'!I213</f>
        <v>3163.26</v>
      </c>
      <c r="G192" s="103">
        <f t="shared" si="86"/>
        <v>405.55135322247725</v>
      </c>
      <c r="H192" s="100">
        <f t="shared" si="87"/>
        <v>105.44200000000001</v>
      </c>
    </row>
    <row r="193" spans="2:8" x14ac:dyDescent="0.25">
      <c r="B193" s="78" t="s">
        <v>127</v>
      </c>
      <c r="C193" s="103">
        <f>C194+C195+C196+C197+C198</f>
        <v>55476.09</v>
      </c>
      <c r="D193" s="103">
        <f t="shared" ref="D193:F193" si="97">D194+D195+D196+D197+D198</f>
        <v>40400</v>
      </c>
      <c r="E193" s="103">
        <f t="shared" si="97"/>
        <v>44980</v>
      </c>
      <c r="F193" s="103">
        <f t="shared" si="97"/>
        <v>41117.31</v>
      </c>
      <c r="G193" s="103">
        <f t="shared" si="86"/>
        <v>74.117173722949843</v>
      </c>
      <c r="H193" s="100">
        <f t="shared" si="87"/>
        <v>91.412427745664743</v>
      </c>
    </row>
    <row r="194" spans="2:8" x14ac:dyDescent="0.25">
      <c r="B194" s="78" t="s">
        <v>128</v>
      </c>
      <c r="C194" s="103">
        <f>'POSEBNI DIO'!F215</f>
        <v>11766.77</v>
      </c>
      <c r="D194" s="103">
        <f>'POSEBNI DIO'!G215</f>
        <v>13500</v>
      </c>
      <c r="E194" s="103">
        <f>'POSEBNI DIO'!H215</f>
        <v>20000</v>
      </c>
      <c r="F194" s="103">
        <f>'POSEBNI DIO'!I215</f>
        <v>17286.37</v>
      </c>
      <c r="G194" s="103">
        <f t="shared" si="86"/>
        <v>146.90836992649639</v>
      </c>
      <c r="H194" s="100">
        <f t="shared" si="87"/>
        <v>86.431849999999997</v>
      </c>
    </row>
    <row r="195" spans="2:8" x14ac:dyDescent="0.25">
      <c r="B195" s="78" t="s">
        <v>129</v>
      </c>
      <c r="C195" s="103">
        <f>'POSEBNI DIO'!F216</f>
        <v>7297.65</v>
      </c>
      <c r="D195" s="103">
        <f>'POSEBNI DIO'!G216</f>
        <v>8000</v>
      </c>
      <c r="E195" s="103">
        <f>'POSEBNI DIO'!H216</f>
        <v>8000</v>
      </c>
      <c r="F195" s="103">
        <f>'POSEBNI DIO'!I216</f>
        <v>6831.4</v>
      </c>
      <c r="G195" s="103">
        <f t="shared" si="86"/>
        <v>93.610956951895474</v>
      </c>
      <c r="H195" s="100">
        <f t="shared" si="87"/>
        <v>85.392499999999998</v>
      </c>
    </row>
    <row r="196" spans="2:8" x14ac:dyDescent="0.25">
      <c r="B196" s="78" t="s">
        <v>244</v>
      </c>
      <c r="C196" s="103">
        <f>'POSEBNI DIO'!F217</f>
        <v>4468.83</v>
      </c>
      <c r="D196" s="103">
        <f>'POSEBNI DIO'!G217</f>
        <v>3400</v>
      </c>
      <c r="E196" s="103">
        <f>'POSEBNI DIO'!H217</f>
        <v>3400</v>
      </c>
      <c r="F196" s="103">
        <f>'POSEBNI DIO'!I217</f>
        <v>3538.2</v>
      </c>
      <c r="G196" s="103">
        <f t="shared" si="86"/>
        <v>79.175086096360786</v>
      </c>
      <c r="H196" s="100">
        <f t="shared" si="87"/>
        <v>104.06470588235292</v>
      </c>
    </row>
    <row r="197" spans="2:8" x14ac:dyDescent="0.25">
      <c r="B197" s="78" t="s">
        <v>130</v>
      </c>
      <c r="C197" s="103">
        <f>'POSEBNI DIO'!F218</f>
        <v>545.08000000000004</v>
      </c>
      <c r="D197" s="103">
        <f>'POSEBNI DIO'!G218</f>
        <v>2000</v>
      </c>
      <c r="E197" s="103">
        <f>'POSEBNI DIO'!H218</f>
        <v>80</v>
      </c>
      <c r="F197" s="103">
        <f>'POSEBNI DIO'!I218</f>
        <v>63.72</v>
      </c>
      <c r="G197" s="103">
        <f t="shared" si="86"/>
        <v>11.69002715197769</v>
      </c>
      <c r="H197" s="100">
        <f t="shared" si="87"/>
        <v>79.650000000000006</v>
      </c>
    </row>
    <row r="198" spans="2:8" x14ac:dyDescent="0.25">
      <c r="B198" s="78" t="s">
        <v>131</v>
      </c>
      <c r="C198" s="103">
        <f>'POSEBNI DIO'!F219+'POSEBNI DIO'!F264</f>
        <v>31397.759999999998</v>
      </c>
      <c r="D198" s="103">
        <f>'POSEBNI DIO'!G219</f>
        <v>13500</v>
      </c>
      <c r="E198" s="103">
        <f>'POSEBNI DIO'!H219</f>
        <v>13500</v>
      </c>
      <c r="F198" s="103">
        <f>'POSEBNI DIO'!I219</f>
        <v>13397.62</v>
      </c>
      <c r="G198" s="103">
        <f t="shared" si="86"/>
        <v>42.670623636845434</v>
      </c>
      <c r="H198" s="100">
        <f t="shared" si="87"/>
        <v>99.241629629629642</v>
      </c>
    </row>
    <row r="199" spans="2:8" x14ac:dyDescent="0.25">
      <c r="B199" s="78" t="s">
        <v>132</v>
      </c>
      <c r="C199" s="103">
        <f>C200</f>
        <v>1907.1200000000001</v>
      </c>
      <c r="D199" s="103">
        <f t="shared" ref="D199" si="98">D200</f>
        <v>1100</v>
      </c>
      <c r="E199" s="103">
        <f t="shared" ref="E199" si="99">E200</f>
        <v>1200</v>
      </c>
      <c r="F199" s="103">
        <f t="shared" ref="F199" si="100">F200</f>
        <v>1233.72</v>
      </c>
      <c r="G199" s="103">
        <f t="shared" si="86"/>
        <v>64.690213515667608</v>
      </c>
      <c r="H199" s="100">
        <f t="shared" si="87"/>
        <v>102.81</v>
      </c>
    </row>
    <row r="200" spans="2:8" x14ac:dyDescent="0.25">
      <c r="B200" s="78" t="s">
        <v>133</v>
      </c>
      <c r="C200" s="103">
        <f>C201+C202+C203</f>
        <v>1907.1200000000001</v>
      </c>
      <c r="D200" s="103">
        <f t="shared" ref="D200" si="101">D201+D202+D203</f>
        <v>1100</v>
      </c>
      <c r="E200" s="103">
        <f t="shared" ref="E200" si="102">E201+E202+E203</f>
        <v>1200</v>
      </c>
      <c r="F200" s="103">
        <f t="shared" ref="F200" si="103">F201+F202+F203</f>
        <v>1233.72</v>
      </c>
      <c r="G200" s="103">
        <f t="shared" si="86"/>
        <v>64.690213515667608</v>
      </c>
      <c r="H200" s="100">
        <f t="shared" si="87"/>
        <v>102.81</v>
      </c>
    </row>
    <row r="201" spans="2:8" x14ac:dyDescent="0.25">
      <c r="B201" s="78" t="s">
        <v>134</v>
      </c>
      <c r="C201" s="103">
        <f>'POSEBNI DIO'!F222</f>
        <v>1345.81</v>
      </c>
      <c r="D201" s="103">
        <f>'POSEBNI DIO'!G222</f>
        <v>1100</v>
      </c>
      <c r="E201" s="103">
        <f>'POSEBNI DIO'!H222</f>
        <v>1200</v>
      </c>
      <c r="F201" s="103">
        <f>'POSEBNI DIO'!I222</f>
        <v>897.75</v>
      </c>
      <c r="G201" s="103">
        <f t="shared" si="86"/>
        <v>66.707038883646291</v>
      </c>
      <c r="H201" s="100">
        <f t="shared" si="87"/>
        <v>74.8125</v>
      </c>
    </row>
    <row r="202" spans="2:8" x14ac:dyDescent="0.25">
      <c r="B202" s="78" t="s">
        <v>136</v>
      </c>
      <c r="C202" s="103">
        <f>'POSEBNI DIO'!F223</f>
        <v>548.61</v>
      </c>
      <c r="D202" s="103">
        <f>'POSEBNI DIO'!G223</f>
        <v>0</v>
      </c>
      <c r="E202" s="103">
        <f>'POSEBNI DIO'!H223</f>
        <v>0</v>
      </c>
      <c r="F202" s="103">
        <f>'POSEBNI DIO'!I223</f>
        <v>326.63</v>
      </c>
      <c r="G202" s="103">
        <f t="shared" si="86"/>
        <v>59.537740835930805</v>
      </c>
      <c r="H202" s="100" t="e">
        <f t="shared" si="87"/>
        <v>#DIV/0!</v>
      </c>
    </row>
    <row r="203" spans="2:8" x14ac:dyDescent="0.25">
      <c r="B203" s="78" t="s">
        <v>135</v>
      </c>
      <c r="C203" s="103">
        <f>'POSEBNI DIO'!F224</f>
        <v>12.7</v>
      </c>
      <c r="D203" s="103">
        <f>'POSEBNI DIO'!G224</f>
        <v>0</v>
      </c>
      <c r="E203" s="103">
        <f>'POSEBNI DIO'!H224</f>
        <v>0</v>
      </c>
      <c r="F203" s="103">
        <f>'POSEBNI DIO'!I224</f>
        <v>9.34</v>
      </c>
      <c r="G203" s="103">
        <f t="shared" si="86"/>
        <v>73.543307086614178</v>
      </c>
      <c r="H203" s="100" t="e">
        <f t="shared" si="87"/>
        <v>#DIV/0!</v>
      </c>
    </row>
    <row r="204" spans="2:8" x14ac:dyDescent="0.25">
      <c r="B204" s="78" t="s">
        <v>137</v>
      </c>
      <c r="C204" s="103">
        <f>C205</f>
        <v>14566.91</v>
      </c>
      <c r="D204" s="103">
        <f t="shared" ref="D204:D205" si="104">D205</f>
        <v>15500</v>
      </c>
      <c r="E204" s="103">
        <f t="shared" ref="E204:E205" si="105">E205</f>
        <v>12872</v>
      </c>
      <c r="F204" s="103">
        <f t="shared" ref="F204:F205" si="106">F205</f>
        <v>12872.24</v>
      </c>
      <c r="G204" s="103">
        <f t="shared" si="86"/>
        <v>88.366304178442789</v>
      </c>
      <c r="H204" s="100">
        <f t="shared" si="87"/>
        <v>100.00186451211933</v>
      </c>
    </row>
    <row r="205" spans="2:8" x14ac:dyDescent="0.25">
      <c r="B205" s="78" t="s">
        <v>270</v>
      </c>
      <c r="C205" s="103">
        <f>C206</f>
        <v>14566.91</v>
      </c>
      <c r="D205" s="103">
        <f t="shared" si="104"/>
        <v>15500</v>
      </c>
      <c r="E205" s="103">
        <f t="shared" si="105"/>
        <v>12872</v>
      </c>
      <c r="F205" s="103">
        <f t="shared" si="106"/>
        <v>12872.24</v>
      </c>
      <c r="G205" s="103">
        <f t="shared" si="86"/>
        <v>88.366304178442789</v>
      </c>
      <c r="H205" s="100">
        <f t="shared" si="87"/>
        <v>100.00186451211933</v>
      </c>
    </row>
    <row r="206" spans="2:8" x14ac:dyDescent="0.25">
      <c r="B206" s="78" t="s">
        <v>269</v>
      </c>
      <c r="C206" s="103">
        <f>'POSEBNI DIO'!F227</f>
        <v>14566.91</v>
      </c>
      <c r="D206" s="103">
        <f>'POSEBNI DIO'!G227</f>
        <v>15500</v>
      </c>
      <c r="E206" s="103">
        <f>'POSEBNI DIO'!H227</f>
        <v>12872</v>
      </c>
      <c r="F206" s="103">
        <f>'POSEBNI DIO'!I227</f>
        <v>12872.24</v>
      </c>
      <c r="G206" s="103">
        <f t="shared" si="86"/>
        <v>88.366304178442789</v>
      </c>
      <c r="H206" s="100">
        <f t="shared" si="87"/>
        <v>100.00186451211933</v>
      </c>
    </row>
    <row r="207" spans="2:8" x14ac:dyDescent="0.25">
      <c r="B207" s="78" t="s">
        <v>251</v>
      </c>
      <c r="C207" s="103">
        <f>C208</f>
        <v>0</v>
      </c>
      <c r="D207" s="103">
        <f t="shared" ref="D207:G207" si="107">D208</f>
        <v>0</v>
      </c>
      <c r="E207" s="103">
        <f t="shared" si="107"/>
        <v>779</v>
      </c>
      <c r="F207" s="103">
        <f t="shared" si="107"/>
        <v>3466.23</v>
      </c>
      <c r="G207" s="103">
        <f t="shared" si="107"/>
        <v>0</v>
      </c>
      <c r="H207" s="100">
        <f t="shared" si="87"/>
        <v>444.95892169448013</v>
      </c>
    </row>
    <row r="208" spans="2:8" x14ac:dyDescent="0.25">
      <c r="B208" s="78" t="s">
        <v>252</v>
      </c>
      <c r="C208" s="103">
        <f>C209</f>
        <v>0</v>
      </c>
      <c r="D208" s="103">
        <f t="shared" ref="D208:G208" si="108">D209</f>
        <v>0</v>
      </c>
      <c r="E208" s="103">
        <f t="shared" si="108"/>
        <v>779</v>
      </c>
      <c r="F208" s="103">
        <f t="shared" si="108"/>
        <v>3466.23</v>
      </c>
      <c r="G208" s="103">
        <f t="shared" si="108"/>
        <v>0</v>
      </c>
      <c r="H208" s="100">
        <f t="shared" si="87"/>
        <v>444.95892169448013</v>
      </c>
    </row>
    <row r="209" spans="2:8" x14ac:dyDescent="0.25">
      <c r="B209" s="78" t="s">
        <v>253</v>
      </c>
      <c r="C209" s="103">
        <v>0</v>
      </c>
      <c r="D209" s="103">
        <v>0</v>
      </c>
      <c r="E209" s="103">
        <v>779</v>
      </c>
      <c r="F209" s="103">
        <f>'POSEBNI DIO'!I230</f>
        <v>3466.23</v>
      </c>
      <c r="G209" s="103">
        <v>0</v>
      </c>
      <c r="H209" s="100">
        <f t="shared" si="87"/>
        <v>444.95892169448013</v>
      </c>
    </row>
    <row r="210" spans="2:8" x14ac:dyDescent="0.25">
      <c r="B210" s="78" t="s">
        <v>283</v>
      </c>
      <c r="C210" s="103">
        <f>C211</f>
        <v>1265</v>
      </c>
      <c r="D210" s="103">
        <f t="shared" ref="D210:F210" si="109">D211</f>
        <v>0</v>
      </c>
      <c r="E210" s="103">
        <f t="shared" si="109"/>
        <v>0</v>
      </c>
      <c r="F210" s="103">
        <f t="shared" si="109"/>
        <v>0</v>
      </c>
      <c r="G210" s="103">
        <v>0</v>
      </c>
      <c r="H210" s="100" t="e">
        <f t="shared" si="87"/>
        <v>#DIV/0!</v>
      </c>
    </row>
    <row r="211" spans="2:8" x14ac:dyDescent="0.25">
      <c r="B211" s="78" t="s">
        <v>284</v>
      </c>
      <c r="C211" s="103">
        <f>C212</f>
        <v>1265</v>
      </c>
      <c r="D211" s="103">
        <f t="shared" ref="D211:F211" si="110">D212</f>
        <v>0</v>
      </c>
      <c r="E211" s="103">
        <f t="shared" si="110"/>
        <v>0</v>
      </c>
      <c r="F211" s="103">
        <f t="shared" si="110"/>
        <v>0</v>
      </c>
      <c r="G211" s="103">
        <v>0</v>
      </c>
      <c r="H211" s="100" t="e">
        <f t="shared" si="87"/>
        <v>#DIV/0!</v>
      </c>
    </row>
    <row r="212" spans="2:8" x14ac:dyDescent="0.25">
      <c r="B212" s="78" t="s">
        <v>285</v>
      </c>
      <c r="C212" s="103">
        <v>1265</v>
      </c>
      <c r="D212" s="103">
        <v>0</v>
      </c>
      <c r="E212" s="103">
        <v>0</v>
      </c>
      <c r="F212" s="103">
        <v>0</v>
      </c>
      <c r="G212" s="103">
        <v>0</v>
      </c>
      <c r="H212" s="100" t="e">
        <f t="shared" si="87"/>
        <v>#DIV/0!</v>
      </c>
    </row>
    <row r="213" spans="2:8" x14ac:dyDescent="0.25">
      <c r="B213" s="78" t="s">
        <v>138</v>
      </c>
      <c r="C213" s="103">
        <f>C217+C214</f>
        <v>46824.2</v>
      </c>
      <c r="D213" s="103">
        <f t="shared" ref="D213:F213" si="111">D217+D214</f>
        <v>30500</v>
      </c>
      <c r="E213" s="103">
        <f t="shared" si="111"/>
        <v>97500</v>
      </c>
      <c r="F213" s="103">
        <f t="shared" si="111"/>
        <v>71573.53</v>
      </c>
      <c r="G213" s="103">
        <f t="shared" si="86"/>
        <v>152.85585231568294</v>
      </c>
      <c r="H213" s="100">
        <f t="shared" si="87"/>
        <v>73.408748717948711</v>
      </c>
    </row>
    <row r="214" spans="2:8" x14ac:dyDescent="0.25">
      <c r="B214" s="78" t="s">
        <v>139</v>
      </c>
      <c r="C214" s="103">
        <f>C215</f>
        <v>2500.44</v>
      </c>
      <c r="D214" s="103">
        <f t="shared" ref="D214:F214" si="112">D215</f>
        <v>2500</v>
      </c>
      <c r="E214" s="103">
        <f t="shared" si="112"/>
        <v>9500</v>
      </c>
      <c r="F214" s="103">
        <f t="shared" si="112"/>
        <v>9098.1200000000008</v>
      </c>
      <c r="G214" s="103">
        <f t="shared" si="86"/>
        <v>363.86076050615094</v>
      </c>
      <c r="H214" s="100">
        <f t="shared" si="87"/>
        <v>95.769684210526336</v>
      </c>
    </row>
    <row r="215" spans="2:8" x14ac:dyDescent="0.25">
      <c r="B215" s="78" t="s">
        <v>250</v>
      </c>
      <c r="C215" s="103">
        <f>C216</f>
        <v>2500.44</v>
      </c>
      <c r="D215" s="103">
        <f t="shared" ref="D215:F215" si="113">D216</f>
        <v>2500</v>
      </c>
      <c r="E215" s="103">
        <f t="shared" si="113"/>
        <v>9500</v>
      </c>
      <c r="F215" s="103">
        <f t="shared" si="113"/>
        <v>9098.1200000000008</v>
      </c>
      <c r="G215" s="103">
        <f t="shared" si="86"/>
        <v>363.86076050615094</v>
      </c>
      <c r="H215" s="100">
        <f t="shared" si="87"/>
        <v>95.769684210526336</v>
      </c>
    </row>
    <row r="216" spans="2:8" x14ac:dyDescent="0.25">
      <c r="B216" s="78" t="s">
        <v>140</v>
      </c>
      <c r="C216" s="103">
        <f>'POSEBNI DIO'!F237</f>
        <v>2500.44</v>
      </c>
      <c r="D216" s="103">
        <f>'POSEBNI DIO'!G237</f>
        <v>2500</v>
      </c>
      <c r="E216" s="103">
        <f>'POSEBNI DIO'!H237</f>
        <v>9500</v>
      </c>
      <c r="F216" s="103">
        <f>'POSEBNI DIO'!I237</f>
        <v>9098.1200000000008</v>
      </c>
      <c r="G216" s="103">
        <f t="shared" si="86"/>
        <v>363.86076050615094</v>
      </c>
      <c r="H216" s="100">
        <f t="shared" si="87"/>
        <v>95.769684210526336</v>
      </c>
    </row>
    <row r="217" spans="2:8" x14ac:dyDescent="0.25">
      <c r="B217" s="78" t="s">
        <v>141</v>
      </c>
      <c r="C217" s="103">
        <f>C224+C222+C218</f>
        <v>44323.759999999995</v>
      </c>
      <c r="D217" s="103">
        <f>D224+D222+D218</f>
        <v>28000</v>
      </c>
      <c r="E217" s="103">
        <f>E224+E222+E218</f>
        <v>88000</v>
      </c>
      <c r="F217" s="103">
        <f>F224+F222+F218</f>
        <v>62475.409999999996</v>
      </c>
      <c r="G217" s="103">
        <f t="shared" si="86"/>
        <v>140.95241468684065</v>
      </c>
      <c r="H217" s="100">
        <f t="shared" si="87"/>
        <v>70.994784090909093</v>
      </c>
    </row>
    <row r="218" spans="2:8" x14ac:dyDescent="0.25">
      <c r="B218" s="78" t="s">
        <v>142</v>
      </c>
      <c r="C218" s="103">
        <f>C219+C220+C221</f>
        <v>39689.519999999997</v>
      </c>
      <c r="D218" s="103">
        <f t="shared" ref="D218:F218" si="114">D219+D220</f>
        <v>20000</v>
      </c>
      <c r="E218" s="103">
        <f t="shared" si="114"/>
        <v>87000</v>
      </c>
      <c r="F218" s="103">
        <f t="shared" si="114"/>
        <v>59411.63</v>
      </c>
      <c r="G218" s="103">
        <f t="shared" si="86"/>
        <v>149.69097635849465</v>
      </c>
      <c r="H218" s="100">
        <f t="shared" si="87"/>
        <v>68.289229885057466</v>
      </c>
    </row>
    <row r="219" spans="2:8" x14ac:dyDescent="0.25">
      <c r="B219" s="78" t="s">
        <v>143</v>
      </c>
      <c r="C219" s="103">
        <f>'POSEBNI DIO'!F240</f>
        <v>39519.53</v>
      </c>
      <c r="D219" s="103">
        <f>'POSEBNI DIO'!G240</f>
        <v>20000</v>
      </c>
      <c r="E219" s="103">
        <f>'POSEBNI DIO'!H240</f>
        <v>27000</v>
      </c>
      <c r="F219" s="103">
        <f>'POSEBNI DIO'!I240</f>
        <v>26458.5</v>
      </c>
      <c r="G219" s="103">
        <f t="shared" si="86"/>
        <v>66.950441971349363</v>
      </c>
      <c r="H219" s="100">
        <f t="shared" si="87"/>
        <v>97.99444444444444</v>
      </c>
    </row>
    <row r="220" spans="2:8" x14ac:dyDescent="0.25">
      <c r="B220" s="78" t="s">
        <v>144</v>
      </c>
      <c r="C220" s="103">
        <v>0</v>
      </c>
      <c r="D220" s="103">
        <v>0</v>
      </c>
      <c r="E220" s="103">
        <f>'POSEBNI DIO'!H268</f>
        <v>60000</v>
      </c>
      <c r="F220" s="103">
        <f>'POSEBNI DIO'!I268</f>
        <v>32953.129999999997</v>
      </c>
      <c r="G220" s="103" t="e">
        <f t="shared" si="86"/>
        <v>#DIV/0!</v>
      </c>
      <c r="H220" s="100">
        <f t="shared" si="87"/>
        <v>54.921883333333334</v>
      </c>
    </row>
    <row r="221" spans="2:8" x14ac:dyDescent="0.25">
      <c r="B221" s="78" t="s">
        <v>298</v>
      </c>
      <c r="C221" s="103">
        <f>'POSEBNI DIO'!F241</f>
        <v>169.99</v>
      </c>
      <c r="D221" s="103">
        <v>0</v>
      </c>
      <c r="E221" s="103">
        <v>0</v>
      </c>
      <c r="F221" s="103">
        <v>0</v>
      </c>
      <c r="G221" s="103">
        <f t="shared" si="86"/>
        <v>0</v>
      </c>
      <c r="H221" s="100" t="e">
        <f t="shared" si="87"/>
        <v>#DIV/0!</v>
      </c>
    </row>
    <row r="222" spans="2:8" x14ac:dyDescent="0.25">
      <c r="B222" s="78" t="s">
        <v>146</v>
      </c>
      <c r="C222" s="103">
        <f>C223</f>
        <v>3310.79</v>
      </c>
      <c r="D222" s="103">
        <f t="shared" ref="D222" si="115">D223</f>
        <v>6000</v>
      </c>
      <c r="E222" s="103">
        <f t="shared" ref="E222" si="116">E223</f>
        <v>1000</v>
      </c>
      <c r="F222" s="103">
        <f t="shared" ref="F222" si="117">F223</f>
        <v>3063.78</v>
      </c>
      <c r="G222" s="103">
        <f t="shared" si="86"/>
        <v>92.539242899730894</v>
      </c>
      <c r="H222" s="100">
        <f t="shared" si="87"/>
        <v>306.37800000000004</v>
      </c>
    </row>
    <row r="223" spans="2:8" x14ac:dyDescent="0.25">
      <c r="B223" s="78" t="s">
        <v>147</v>
      </c>
      <c r="C223" s="103">
        <f>'POSEBNI DIO'!F243</f>
        <v>3310.79</v>
      </c>
      <c r="D223" s="103">
        <f>'POSEBNI DIO'!G243</f>
        <v>6000</v>
      </c>
      <c r="E223" s="103">
        <f>'POSEBNI DIO'!H243</f>
        <v>1000</v>
      </c>
      <c r="F223" s="103">
        <f>'POSEBNI DIO'!I243</f>
        <v>3063.78</v>
      </c>
      <c r="G223" s="103">
        <f t="shared" si="86"/>
        <v>92.539242899730894</v>
      </c>
      <c r="H223" s="100">
        <f t="shared" si="87"/>
        <v>306.37800000000004</v>
      </c>
    </row>
    <row r="224" spans="2:8" x14ac:dyDescent="0.25">
      <c r="B224" s="78" t="s">
        <v>148</v>
      </c>
      <c r="C224" s="103">
        <f>C225</f>
        <v>1323.45</v>
      </c>
      <c r="D224" s="103">
        <f t="shared" ref="D224" si="118">D225</f>
        <v>2000</v>
      </c>
      <c r="E224" s="103">
        <f t="shared" ref="E224" si="119">E225</f>
        <v>0</v>
      </c>
      <c r="F224" s="103">
        <f t="shared" ref="F224" si="120">F225</f>
        <v>0</v>
      </c>
      <c r="G224" s="103">
        <f t="shared" si="86"/>
        <v>0</v>
      </c>
      <c r="H224" s="100" t="e">
        <f t="shared" si="87"/>
        <v>#DIV/0!</v>
      </c>
    </row>
    <row r="225" spans="2:8" x14ac:dyDescent="0.25">
      <c r="B225" s="78" t="s">
        <v>149</v>
      </c>
      <c r="C225" s="103">
        <f>'POSEBNI DIO'!F245</f>
        <v>1323.45</v>
      </c>
      <c r="D225" s="103">
        <f>'POSEBNI DIO'!G245</f>
        <v>2000</v>
      </c>
      <c r="E225" s="103">
        <f>'POSEBNI DIO'!H245</f>
        <v>0</v>
      </c>
      <c r="F225" s="103">
        <f>'POSEBNI DIO'!I245</f>
        <v>0</v>
      </c>
      <c r="G225" s="103">
        <f t="shared" si="86"/>
        <v>0</v>
      </c>
      <c r="H225" s="100" t="e">
        <f t="shared" si="87"/>
        <v>#DIV/0!</v>
      </c>
    </row>
    <row r="226" spans="2:8" x14ac:dyDescent="0.25">
      <c r="B226" s="10" t="s">
        <v>68</v>
      </c>
      <c r="C226" s="105"/>
      <c r="D226" s="105"/>
      <c r="E226" s="106"/>
      <c r="F226" s="102"/>
      <c r="G226" s="103"/>
      <c r="H226" s="100"/>
    </row>
    <row r="227" spans="2:8" x14ac:dyDescent="0.25">
      <c r="B227" s="10" t="s">
        <v>68</v>
      </c>
      <c r="C227" s="105">
        <f>C228+C262</f>
        <v>327587.74000000005</v>
      </c>
      <c r="D227" s="105">
        <f t="shared" ref="D227:F227" si="121">D228+D262</f>
        <v>213681</v>
      </c>
      <c r="E227" s="105">
        <f t="shared" si="121"/>
        <v>455751</v>
      </c>
      <c r="F227" s="105">
        <f t="shared" si="121"/>
        <v>391956.34</v>
      </c>
      <c r="G227" s="103">
        <f t="shared" si="86"/>
        <v>119.64927014667886</v>
      </c>
      <c r="H227" s="100">
        <f t="shared" si="87"/>
        <v>86.002299501262755</v>
      </c>
    </row>
    <row r="228" spans="2:8" x14ac:dyDescent="0.25">
      <c r="B228" s="88" t="s">
        <v>152</v>
      </c>
      <c r="C228" s="105">
        <f>C229+C258</f>
        <v>29609.13</v>
      </c>
      <c r="D228" s="105">
        <f>D229+D258</f>
        <v>88991</v>
      </c>
      <c r="E228" s="105">
        <f>E229+E258</f>
        <v>98640</v>
      </c>
      <c r="F228" s="105">
        <f>F229+F258</f>
        <v>47803.64</v>
      </c>
      <c r="G228" s="103">
        <f t="shared" si="86"/>
        <v>161.44898549872963</v>
      </c>
      <c r="H228" s="100">
        <f t="shared" si="87"/>
        <v>48.462733171127333</v>
      </c>
    </row>
    <row r="229" spans="2:8" x14ac:dyDescent="0.25">
      <c r="B229" s="80" t="s">
        <v>150</v>
      </c>
      <c r="C229" s="103">
        <f>C230+C237</f>
        <v>29609.13</v>
      </c>
      <c r="D229" s="103">
        <f t="shared" ref="D229:F229" si="122">D230+D237</f>
        <v>83671</v>
      </c>
      <c r="E229" s="103">
        <f t="shared" si="122"/>
        <v>93320</v>
      </c>
      <c r="F229" s="103">
        <f t="shared" si="122"/>
        <v>42642.46</v>
      </c>
      <c r="G229" s="103">
        <f t="shared" si="86"/>
        <v>144.01794311416782</v>
      </c>
      <c r="H229" s="100">
        <f t="shared" si="87"/>
        <v>45.694877839691387</v>
      </c>
    </row>
    <row r="230" spans="2:8" x14ac:dyDescent="0.25">
      <c r="B230" s="80" t="s">
        <v>101</v>
      </c>
      <c r="C230" s="103">
        <f>C231+C233+C235</f>
        <v>18006.27</v>
      </c>
      <c r="D230" s="103">
        <f t="shared" ref="D230" si="123">D231+D233+D235</f>
        <v>47007</v>
      </c>
      <c r="E230" s="103">
        <f t="shared" ref="E230" si="124">E231+E233+E235</f>
        <v>46499</v>
      </c>
      <c r="F230" s="103">
        <f t="shared" ref="F230" si="125">F231+F233+F235</f>
        <v>21088.62</v>
      </c>
      <c r="G230" s="103">
        <f t="shared" si="86"/>
        <v>117.11820382566738</v>
      </c>
      <c r="H230" s="100">
        <f t="shared" si="87"/>
        <v>45.352846297769844</v>
      </c>
    </row>
    <row r="231" spans="2:8" x14ac:dyDescent="0.25">
      <c r="B231" s="80" t="s">
        <v>243</v>
      </c>
      <c r="C231" s="103">
        <f>C232</f>
        <v>14346.66</v>
      </c>
      <c r="D231" s="103">
        <f t="shared" ref="D231" si="126">D232</f>
        <v>39633</v>
      </c>
      <c r="E231" s="103">
        <f t="shared" ref="E231" si="127">E232</f>
        <v>39778</v>
      </c>
      <c r="F231" s="103">
        <f t="shared" ref="F231" si="128">F232</f>
        <v>17672.62</v>
      </c>
      <c r="G231" s="103">
        <f t="shared" si="86"/>
        <v>123.1828174641345</v>
      </c>
      <c r="H231" s="100">
        <f t="shared" si="87"/>
        <v>44.42812609985419</v>
      </c>
    </row>
    <row r="232" spans="2:8" x14ac:dyDescent="0.25">
      <c r="B232" s="78" t="s">
        <v>97</v>
      </c>
      <c r="C232" s="103">
        <f>'POSEBNI DIO'!F275</f>
        <v>14346.66</v>
      </c>
      <c r="D232" s="103">
        <f>'POSEBNI DIO'!G275</f>
        <v>39633</v>
      </c>
      <c r="E232" s="103">
        <f>'POSEBNI DIO'!H275</f>
        <v>39778</v>
      </c>
      <c r="F232" s="103">
        <f>'POSEBNI DIO'!I275</f>
        <v>17672.62</v>
      </c>
      <c r="G232" s="103">
        <f t="shared" si="86"/>
        <v>123.1828174641345</v>
      </c>
      <c r="H232" s="100">
        <f t="shared" si="87"/>
        <v>44.42812609985419</v>
      </c>
    </row>
    <row r="233" spans="2:8" x14ac:dyDescent="0.25">
      <c r="B233" s="78" t="s">
        <v>102</v>
      </c>
      <c r="C233" s="103">
        <f>C234</f>
        <v>464.53</v>
      </c>
      <c r="D233" s="103">
        <f t="shared" ref="D233" si="129">D234</f>
        <v>1000</v>
      </c>
      <c r="E233" s="103">
        <f t="shared" ref="E233" si="130">E234</f>
        <v>500</v>
      </c>
      <c r="F233" s="103">
        <f t="shared" ref="F233" si="131">F234</f>
        <v>500</v>
      </c>
      <c r="G233" s="103">
        <f t="shared" si="86"/>
        <v>107.63567476804512</v>
      </c>
      <c r="H233" s="100">
        <f t="shared" si="87"/>
        <v>100</v>
      </c>
    </row>
    <row r="234" spans="2:8" x14ac:dyDescent="0.25">
      <c r="B234" s="78" t="s">
        <v>98</v>
      </c>
      <c r="C234" s="103">
        <f>'POSEBNI DIO'!F277</f>
        <v>464.53</v>
      </c>
      <c r="D234" s="103">
        <f>'POSEBNI DIO'!G277</f>
        <v>1000</v>
      </c>
      <c r="E234" s="103">
        <f>'POSEBNI DIO'!H277</f>
        <v>500</v>
      </c>
      <c r="F234" s="103">
        <f>'POSEBNI DIO'!I277</f>
        <v>500</v>
      </c>
      <c r="G234" s="103">
        <f t="shared" si="86"/>
        <v>107.63567476804512</v>
      </c>
      <c r="H234" s="100">
        <f t="shared" si="87"/>
        <v>100</v>
      </c>
    </row>
    <row r="235" spans="2:8" x14ac:dyDescent="0.25">
      <c r="B235" s="78" t="s">
        <v>103</v>
      </c>
      <c r="C235" s="103">
        <f>C236</f>
        <v>3195.08</v>
      </c>
      <c r="D235" s="103">
        <f t="shared" ref="D235:F235" si="132">D236</f>
        <v>6374</v>
      </c>
      <c r="E235" s="103">
        <f t="shared" si="132"/>
        <v>6221</v>
      </c>
      <c r="F235" s="103">
        <f t="shared" si="132"/>
        <v>2916</v>
      </c>
      <c r="G235" s="103">
        <f t="shared" si="86"/>
        <v>91.265320430161381</v>
      </c>
      <c r="H235" s="100">
        <f t="shared" si="87"/>
        <v>46.873493007555055</v>
      </c>
    </row>
    <row r="236" spans="2:8" x14ac:dyDescent="0.25">
      <c r="B236" s="78" t="s">
        <v>99</v>
      </c>
      <c r="C236" s="103">
        <f>'POSEBNI DIO'!F279</f>
        <v>3195.08</v>
      </c>
      <c r="D236" s="103">
        <f>'POSEBNI DIO'!G279</f>
        <v>6374</v>
      </c>
      <c r="E236" s="103">
        <f>'POSEBNI DIO'!H279</f>
        <v>6221</v>
      </c>
      <c r="F236" s="103">
        <f>'POSEBNI DIO'!I279</f>
        <v>2916</v>
      </c>
      <c r="G236" s="103">
        <f t="shared" si="86"/>
        <v>91.265320430161381</v>
      </c>
      <c r="H236" s="100">
        <f t="shared" si="87"/>
        <v>46.873493007555055</v>
      </c>
    </row>
    <row r="237" spans="2:8" x14ac:dyDescent="0.25">
      <c r="B237" s="78" t="s">
        <v>104</v>
      </c>
      <c r="C237" s="103">
        <f>C238+C243+C247+C252+C254</f>
        <v>11602.86</v>
      </c>
      <c r="D237" s="103">
        <f>D238+D243+D247+D252+D254</f>
        <v>36664</v>
      </c>
      <c r="E237" s="103">
        <f>E238+E243+E247+E252+E254</f>
        <v>46821</v>
      </c>
      <c r="F237" s="103">
        <f>F238+F243+F247+F252+F254</f>
        <v>21553.84</v>
      </c>
      <c r="G237" s="103">
        <f t="shared" si="86"/>
        <v>185.76316528855816</v>
      </c>
      <c r="H237" s="100">
        <f t="shared" si="87"/>
        <v>46.03455714316226</v>
      </c>
    </row>
    <row r="238" spans="2:8" x14ac:dyDescent="0.25">
      <c r="B238" s="78" t="s">
        <v>105</v>
      </c>
      <c r="C238" s="103">
        <f>C239+C240+C241+C242</f>
        <v>4786.01</v>
      </c>
      <c r="D238" s="103">
        <f t="shared" ref="D238:F238" si="133">D239+D240+D241+D242</f>
        <v>19068</v>
      </c>
      <c r="E238" s="103">
        <f t="shared" si="133"/>
        <v>25164</v>
      </c>
      <c r="F238" s="103">
        <f t="shared" si="133"/>
        <v>11471.880000000001</v>
      </c>
      <c r="G238" s="103">
        <f t="shared" si="86"/>
        <v>239.69611429980299</v>
      </c>
      <c r="H238" s="100">
        <f t="shared" si="87"/>
        <v>45.588459704339535</v>
      </c>
    </row>
    <row r="239" spans="2:8" x14ac:dyDescent="0.25">
      <c r="B239" s="78" t="s">
        <v>106</v>
      </c>
      <c r="C239" s="103">
        <f>'POSEBNI DIO'!F282</f>
        <v>4609.29</v>
      </c>
      <c r="D239" s="103">
        <f>'POSEBNI DIO'!G282</f>
        <v>19068</v>
      </c>
      <c r="E239" s="103">
        <f>'POSEBNI DIO'!H282</f>
        <v>25039</v>
      </c>
      <c r="F239" s="103">
        <f>'POSEBNI DIO'!I282</f>
        <v>11009.1</v>
      </c>
      <c r="G239" s="103">
        <f t="shared" si="86"/>
        <v>238.84589600567548</v>
      </c>
      <c r="H239" s="100">
        <f t="shared" si="87"/>
        <v>43.967810216062944</v>
      </c>
    </row>
    <row r="240" spans="2:8" x14ac:dyDescent="0.25">
      <c r="B240" s="78" t="s">
        <v>107</v>
      </c>
      <c r="C240" s="103">
        <f>'POSEBNI DIO'!F283</f>
        <v>46.72</v>
      </c>
      <c r="D240" s="103">
        <v>0</v>
      </c>
      <c r="E240" s="103">
        <f>'POSEBNI DIO'!H283</f>
        <v>125</v>
      </c>
      <c r="F240" s="103">
        <f>'POSEBNI DIO'!I283</f>
        <v>227.28</v>
      </c>
      <c r="G240" s="103">
        <f t="shared" si="86"/>
        <v>486.47260273972609</v>
      </c>
      <c r="H240" s="100">
        <f t="shared" si="87"/>
        <v>181.82400000000001</v>
      </c>
    </row>
    <row r="241" spans="2:8" x14ac:dyDescent="0.25">
      <c r="B241" s="78" t="s">
        <v>108</v>
      </c>
      <c r="C241" s="103">
        <f>'POSEBNI DIO'!F284</f>
        <v>130</v>
      </c>
      <c r="D241" s="103">
        <v>0</v>
      </c>
      <c r="E241" s="103">
        <v>0</v>
      </c>
      <c r="F241" s="103">
        <v>0</v>
      </c>
      <c r="G241" s="103">
        <f t="shared" si="86"/>
        <v>0</v>
      </c>
      <c r="H241" s="100" t="e">
        <f t="shared" si="87"/>
        <v>#DIV/0!</v>
      </c>
    </row>
    <row r="242" spans="2:8" x14ac:dyDescent="0.25">
      <c r="B242" s="78" t="s">
        <v>151</v>
      </c>
      <c r="C242" s="103">
        <v>0</v>
      </c>
      <c r="D242" s="103">
        <v>0</v>
      </c>
      <c r="E242" s="103">
        <v>0</v>
      </c>
      <c r="F242" s="103">
        <f>'POSEBNI DIO'!I285</f>
        <v>235.5</v>
      </c>
      <c r="G242" s="103" t="e">
        <f t="shared" si="86"/>
        <v>#DIV/0!</v>
      </c>
      <c r="H242" s="100" t="e">
        <f t="shared" si="87"/>
        <v>#DIV/0!</v>
      </c>
    </row>
    <row r="243" spans="2:8" x14ac:dyDescent="0.25">
      <c r="B243" s="78" t="s">
        <v>109</v>
      </c>
      <c r="C243" s="103">
        <f>C244+C245</f>
        <v>1181.0999999999999</v>
      </c>
      <c r="D243" s="103">
        <f t="shared" ref="D243:E243" si="134">D244+D245</f>
        <v>500</v>
      </c>
      <c r="E243" s="103">
        <f t="shared" si="134"/>
        <v>0</v>
      </c>
      <c r="F243" s="103">
        <f>F244+F245+F246</f>
        <v>137.45999999999998</v>
      </c>
      <c r="G243" s="103">
        <f t="shared" si="86"/>
        <v>11.638303276606553</v>
      </c>
      <c r="H243" s="100" t="e">
        <f t="shared" si="87"/>
        <v>#DIV/0!</v>
      </c>
    </row>
    <row r="244" spans="2:8" x14ac:dyDescent="0.25">
      <c r="B244" s="78" t="s">
        <v>110</v>
      </c>
      <c r="C244" s="103">
        <f>'POSEBNI DIO'!F287</f>
        <v>1181.0999999999999</v>
      </c>
      <c r="D244" s="103">
        <f>'POSEBNI DIO'!G287</f>
        <v>500</v>
      </c>
      <c r="E244" s="103">
        <f>'POSEBNI DIO'!H287</f>
        <v>0</v>
      </c>
      <c r="F244" s="103">
        <f>'POSEBNI DIO'!I287</f>
        <v>70.739999999999995</v>
      </c>
      <c r="G244" s="103">
        <f t="shared" si="86"/>
        <v>5.9893319786639569</v>
      </c>
      <c r="H244" s="100" t="e">
        <f t="shared" si="87"/>
        <v>#DIV/0!</v>
      </c>
    </row>
    <row r="245" spans="2:8" x14ac:dyDescent="0.25">
      <c r="B245" s="78" t="s">
        <v>111</v>
      </c>
      <c r="C245" s="103">
        <v>0</v>
      </c>
      <c r="D245" s="103">
        <v>0</v>
      </c>
      <c r="E245" s="103">
        <v>0</v>
      </c>
      <c r="F245" s="103">
        <f>'POSEBNI DIO'!I288</f>
        <v>10.74</v>
      </c>
      <c r="G245" s="103" t="e">
        <f t="shared" si="86"/>
        <v>#DIV/0!</v>
      </c>
      <c r="H245" s="100" t="e">
        <f t="shared" si="87"/>
        <v>#DIV/0!</v>
      </c>
    </row>
    <row r="246" spans="2:8" x14ac:dyDescent="0.25">
      <c r="B246" s="78" t="s">
        <v>113</v>
      </c>
      <c r="C246" s="103">
        <v>0</v>
      </c>
      <c r="D246" s="103">
        <v>0</v>
      </c>
      <c r="E246" s="103">
        <v>0</v>
      </c>
      <c r="F246" s="103">
        <f>'POSEBNI DIO'!I289</f>
        <v>55.98</v>
      </c>
      <c r="G246" s="103" t="e">
        <f t="shared" si="86"/>
        <v>#DIV/0!</v>
      </c>
      <c r="H246" s="100" t="e">
        <f t="shared" si="87"/>
        <v>#DIV/0!</v>
      </c>
    </row>
    <row r="247" spans="2:8" x14ac:dyDescent="0.25">
      <c r="B247" s="78" t="s">
        <v>115</v>
      </c>
      <c r="C247" s="103">
        <f>C248+C251+C250</f>
        <v>3009.6</v>
      </c>
      <c r="D247" s="103">
        <f>D248+D251+D250</f>
        <v>0</v>
      </c>
      <c r="E247" s="103">
        <f>E248+E251+E250+E249</f>
        <v>7600</v>
      </c>
      <c r="F247" s="103">
        <f>F248+F251+F250+F249</f>
        <v>6952.23</v>
      </c>
      <c r="G247" s="103">
        <f t="shared" si="86"/>
        <v>231.00179425837322</v>
      </c>
      <c r="H247" s="100">
        <f t="shared" si="87"/>
        <v>91.476710526315784</v>
      </c>
    </row>
    <row r="248" spans="2:8" x14ac:dyDescent="0.25">
      <c r="B248" s="78" t="s">
        <v>118</v>
      </c>
      <c r="C248" s="103">
        <f>'POSEBNI DIO'!F291</f>
        <v>3000</v>
      </c>
      <c r="D248" s="103">
        <v>0</v>
      </c>
      <c r="E248" s="103">
        <f>'POSEBNI DIO'!H291</f>
        <v>3000</v>
      </c>
      <c r="F248" s="103">
        <f>'POSEBNI DIO'!I291</f>
        <v>3000</v>
      </c>
      <c r="G248" s="103">
        <f t="shared" si="86"/>
        <v>100</v>
      </c>
      <c r="H248" s="100">
        <f t="shared" si="87"/>
        <v>100</v>
      </c>
    </row>
    <row r="249" spans="2:8" x14ac:dyDescent="0.25">
      <c r="B249" s="78" t="s">
        <v>120</v>
      </c>
      <c r="C249" s="103">
        <v>0</v>
      </c>
      <c r="D249" s="103">
        <v>0</v>
      </c>
      <c r="E249" s="103">
        <f>'POSEBNI DIO'!H292</f>
        <v>1700</v>
      </c>
      <c r="F249" s="103">
        <f>'POSEBNI DIO'!I292</f>
        <v>1700</v>
      </c>
      <c r="G249" s="103" t="e">
        <f t="shared" si="86"/>
        <v>#DIV/0!</v>
      </c>
      <c r="H249" s="100">
        <f t="shared" si="87"/>
        <v>100</v>
      </c>
    </row>
    <row r="250" spans="2:8" x14ac:dyDescent="0.25">
      <c r="B250" s="78" t="s">
        <v>122</v>
      </c>
      <c r="C250" s="103">
        <v>0</v>
      </c>
      <c r="D250" s="103">
        <v>0</v>
      </c>
      <c r="E250" s="103">
        <f>'POSEBNI DIO'!H293</f>
        <v>1000</v>
      </c>
      <c r="F250" s="103">
        <f>'POSEBNI DIO'!I293</f>
        <v>352.23</v>
      </c>
      <c r="G250" s="103" t="e">
        <f t="shared" si="86"/>
        <v>#DIV/0!</v>
      </c>
      <c r="H250" s="100">
        <f t="shared" si="87"/>
        <v>35.223000000000006</v>
      </c>
    </row>
    <row r="251" spans="2:8" x14ac:dyDescent="0.25">
      <c r="B251" s="78" t="s">
        <v>124</v>
      </c>
      <c r="C251" s="103">
        <f>'POSEBNI DIO'!F294</f>
        <v>9.6</v>
      </c>
      <c r="D251" s="103">
        <f>'POSEBNI DIO'!G294</f>
        <v>0</v>
      </c>
      <c r="E251" s="103">
        <f>'POSEBNI DIO'!H294</f>
        <v>1900</v>
      </c>
      <c r="F251" s="103">
        <f>'POSEBNI DIO'!I294</f>
        <v>1900</v>
      </c>
      <c r="G251" s="103">
        <f t="shared" ref="G251:G316" si="135">F251/C251*100</f>
        <v>19791.666666666668</v>
      </c>
      <c r="H251" s="100">
        <f t="shared" ref="H251:H316" si="136">F251/E251*100</f>
        <v>100</v>
      </c>
    </row>
    <row r="252" spans="2:8" x14ac:dyDescent="0.25">
      <c r="B252" s="78" t="s">
        <v>125</v>
      </c>
      <c r="C252" s="103">
        <f>C253</f>
        <v>824.85</v>
      </c>
      <c r="D252" s="103">
        <f t="shared" ref="D252" si="137">D253</f>
        <v>0</v>
      </c>
      <c r="E252" s="103">
        <f t="shared" ref="E252" si="138">E253</f>
        <v>245</v>
      </c>
      <c r="F252" s="103">
        <f t="shared" ref="F252" si="139">F253</f>
        <v>245.75</v>
      </c>
      <c r="G252" s="103">
        <f t="shared" si="135"/>
        <v>29.793295750742558</v>
      </c>
      <c r="H252" s="100">
        <f t="shared" si="136"/>
        <v>100.30612244897958</v>
      </c>
    </row>
    <row r="253" spans="2:8" x14ac:dyDescent="0.25">
      <c r="B253" s="78" t="s">
        <v>126</v>
      </c>
      <c r="C253" s="103">
        <f>'POSEBNI DIO'!F296</f>
        <v>824.85</v>
      </c>
      <c r="D253" s="103">
        <f>'POSEBNI DIO'!G296</f>
        <v>0</v>
      </c>
      <c r="E253" s="103">
        <f>'POSEBNI DIO'!H296</f>
        <v>245</v>
      </c>
      <c r="F253" s="103">
        <f>'POSEBNI DIO'!I296</f>
        <v>245.75</v>
      </c>
      <c r="G253" s="103">
        <f t="shared" si="135"/>
        <v>29.793295750742558</v>
      </c>
      <c r="H253" s="100">
        <f t="shared" si="136"/>
        <v>100.30612244897958</v>
      </c>
    </row>
    <row r="254" spans="2:8" x14ac:dyDescent="0.25">
      <c r="B254" s="78" t="s">
        <v>127</v>
      </c>
      <c r="C254" s="103">
        <f>C255+C257</f>
        <v>1801.3</v>
      </c>
      <c r="D254" s="103">
        <f t="shared" ref="D254" si="140">D255+D257</f>
        <v>17096</v>
      </c>
      <c r="E254" s="103">
        <f>E255+E257+E256</f>
        <v>13812</v>
      </c>
      <c r="F254" s="103">
        <f>F255+F257+F256</f>
        <v>2746.52</v>
      </c>
      <c r="G254" s="103">
        <f t="shared" si="135"/>
        <v>152.47432409926165</v>
      </c>
      <c r="H254" s="100">
        <f t="shared" si="136"/>
        <v>19.885027512308138</v>
      </c>
    </row>
    <row r="255" spans="2:8" x14ac:dyDescent="0.25">
      <c r="B255" s="78" t="s">
        <v>129</v>
      </c>
      <c r="C255" s="103">
        <f>'POSEBNI DIO'!F298</f>
        <v>389.3</v>
      </c>
      <c r="D255" s="103">
        <f>'POSEBNI DIO'!G298</f>
        <v>500</v>
      </c>
      <c r="E255" s="103">
        <f>'POSEBNI DIO'!H298</f>
        <v>137</v>
      </c>
      <c r="F255" s="103">
        <f>'POSEBNI DIO'!I298</f>
        <v>746.52</v>
      </c>
      <c r="G255" s="103">
        <f t="shared" si="135"/>
        <v>191.75956845620343</v>
      </c>
      <c r="H255" s="100">
        <f t="shared" si="136"/>
        <v>544.90510948905103</v>
      </c>
    </row>
    <row r="256" spans="2:8" x14ac:dyDescent="0.25">
      <c r="B256" s="78" t="s">
        <v>244</v>
      </c>
      <c r="C256" s="103">
        <v>0</v>
      </c>
      <c r="D256" s="103">
        <v>0</v>
      </c>
      <c r="E256" s="103">
        <f>'POSEBNI DIO'!H299</f>
        <v>2000</v>
      </c>
      <c r="F256" s="103">
        <f>'POSEBNI DIO'!I299</f>
        <v>2000</v>
      </c>
      <c r="G256" s="103" t="e">
        <f t="shared" si="135"/>
        <v>#DIV/0!</v>
      </c>
      <c r="H256" s="100">
        <f t="shared" si="136"/>
        <v>100</v>
      </c>
    </row>
    <row r="257" spans="2:8" x14ac:dyDescent="0.25">
      <c r="B257" s="78" t="s">
        <v>131</v>
      </c>
      <c r="C257" s="103">
        <f>'POSEBNI DIO'!F300</f>
        <v>1412</v>
      </c>
      <c r="D257" s="103">
        <f>'POSEBNI DIO'!G300</f>
        <v>16596</v>
      </c>
      <c r="E257" s="103">
        <f>'POSEBNI DIO'!H300</f>
        <v>11675</v>
      </c>
      <c r="F257" s="103">
        <f>'POSEBNI DIO'!I300</f>
        <v>0</v>
      </c>
      <c r="G257" s="103">
        <f t="shared" si="135"/>
        <v>0</v>
      </c>
      <c r="H257" s="100">
        <f t="shared" si="136"/>
        <v>0</v>
      </c>
    </row>
    <row r="258" spans="2:8" x14ac:dyDescent="0.25">
      <c r="B258" s="78" t="s">
        <v>138</v>
      </c>
      <c r="C258" s="103">
        <f>C259</f>
        <v>0</v>
      </c>
      <c r="D258" s="103">
        <f t="shared" ref="D258:F259" si="141">D259</f>
        <v>5320</v>
      </c>
      <c r="E258" s="103">
        <f t="shared" si="141"/>
        <v>5320</v>
      </c>
      <c r="F258" s="103">
        <f t="shared" si="141"/>
        <v>5161.18</v>
      </c>
      <c r="G258" s="103" t="e">
        <f t="shared" si="135"/>
        <v>#DIV/0!</v>
      </c>
      <c r="H258" s="100">
        <f t="shared" si="136"/>
        <v>97.014661654135352</v>
      </c>
    </row>
    <row r="259" spans="2:8" x14ac:dyDescent="0.25">
      <c r="B259" s="78" t="s">
        <v>141</v>
      </c>
      <c r="C259" s="103">
        <f>C260</f>
        <v>0</v>
      </c>
      <c r="D259" s="103">
        <f t="shared" si="141"/>
        <v>5320</v>
      </c>
      <c r="E259" s="103">
        <f t="shared" si="141"/>
        <v>5320</v>
      </c>
      <c r="F259" s="103">
        <f t="shared" si="141"/>
        <v>5161.18</v>
      </c>
      <c r="G259" s="103" t="e">
        <f t="shared" si="135"/>
        <v>#DIV/0!</v>
      </c>
      <c r="H259" s="100">
        <f t="shared" si="136"/>
        <v>97.014661654135352</v>
      </c>
    </row>
    <row r="260" spans="2:8" x14ac:dyDescent="0.25">
      <c r="B260" s="78" t="s">
        <v>142</v>
      </c>
      <c r="C260" s="103">
        <f>C261</f>
        <v>0</v>
      </c>
      <c r="D260" s="103">
        <f t="shared" ref="D260:F260" si="142">D261</f>
        <v>5320</v>
      </c>
      <c r="E260" s="103">
        <f t="shared" si="142"/>
        <v>5320</v>
      </c>
      <c r="F260" s="103">
        <f t="shared" si="142"/>
        <v>5161.18</v>
      </c>
      <c r="G260" s="103" t="e">
        <f t="shared" si="135"/>
        <v>#DIV/0!</v>
      </c>
      <c r="H260" s="100">
        <f t="shared" si="136"/>
        <v>97.014661654135352</v>
      </c>
    </row>
    <row r="261" spans="2:8" x14ac:dyDescent="0.25">
      <c r="B261" s="78" t="s">
        <v>143</v>
      </c>
      <c r="C261" s="103">
        <v>0</v>
      </c>
      <c r="D261" s="103">
        <f>'POSEBNI DIO'!G304</f>
        <v>5320</v>
      </c>
      <c r="E261" s="103">
        <f>D261</f>
        <v>5320</v>
      </c>
      <c r="F261" s="103">
        <f>'POSEBNI DIO'!I304</f>
        <v>5161.18</v>
      </c>
      <c r="G261" s="103" t="e">
        <f t="shared" si="135"/>
        <v>#DIV/0!</v>
      </c>
      <c r="H261" s="100">
        <f t="shared" si="136"/>
        <v>97.014661654135352</v>
      </c>
    </row>
    <row r="262" spans="2:8" x14ac:dyDescent="0.25">
      <c r="B262" s="88" t="s">
        <v>72</v>
      </c>
      <c r="C262" s="105">
        <f>C263+C300</f>
        <v>297978.61000000004</v>
      </c>
      <c r="D262" s="105">
        <f>D263+D300</f>
        <v>124690</v>
      </c>
      <c r="E262" s="105">
        <f>E263+E300</f>
        <v>357111</v>
      </c>
      <c r="F262" s="105">
        <f>F263+F300</f>
        <v>344152.7</v>
      </c>
      <c r="G262" s="103">
        <f t="shared" si="135"/>
        <v>115.49577333755599</v>
      </c>
      <c r="H262" s="100">
        <f t="shared" si="136"/>
        <v>96.371352324627352</v>
      </c>
    </row>
    <row r="263" spans="2:8" x14ac:dyDescent="0.25">
      <c r="B263" s="80" t="s">
        <v>150</v>
      </c>
      <c r="C263" s="103">
        <f>C264+C271+C297</f>
        <v>287612.41000000003</v>
      </c>
      <c r="D263" s="103">
        <f t="shared" ref="D263:F263" si="143">D264+D271+D297</f>
        <v>124690</v>
      </c>
      <c r="E263" s="103">
        <f t="shared" si="143"/>
        <v>314436</v>
      </c>
      <c r="F263" s="103">
        <f t="shared" si="143"/>
        <v>308545.65000000002</v>
      </c>
      <c r="G263" s="103">
        <f t="shared" si="135"/>
        <v>107.27828121185729</v>
      </c>
      <c r="H263" s="100">
        <f t="shared" si="136"/>
        <v>98.126693508376903</v>
      </c>
    </row>
    <row r="264" spans="2:8" x14ac:dyDescent="0.25">
      <c r="B264" s="80" t="s">
        <v>101</v>
      </c>
      <c r="C264" s="103">
        <f>C265+C267+C269</f>
        <v>186913.72</v>
      </c>
      <c r="D264" s="103">
        <f t="shared" ref="D264" si="144">D265+D267+D269</f>
        <v>114890</v>
      </c>
      <c r="E264" s="103">
        <f t="shared" ref="E264" si="145">E265+E267+E269</f>
        <v>159544</v>
      </c>
      <c r="F264" s="103">
        <f t="shared" ref="F264" si="146">F265+F267+F269</f>
        <v>154023.74000000002</v>
      </c>
      <c r="G264" s="103">
        <f t="shared" si="135"/>
        <v>82.403656617609471</v>
      </c>
      <c r="H264" s="100">
        <f t="shared" si="136"/>
        <v>96.539976432833583</v>
      </c>
    </row>
    <row r="265" spans="2:8" x14ac:dyDescent="0.25">
      <c r="B265" s="80" t="s">
        <v>243</v>
      </c>
      <c r="C265" s="103">
        <f>C266</f>
        <v>159583.74000000002</v>
      </c>
      <c r="D265" s="103">
        <f t="shared" ref="D265" si="147">D266</f>
        <v>95872</v>
      </c>
      <c r="E265" s="103">
        <f t="shared" ref="E265" si="148">E266</f>
        <v>133943</v>
      </c>
      <c r="F265" s="103">
        <f t="shared" ref="F265" si="149">F266</f>
        <v>128518.32</v>
      </c>
      <c r="G265" s="103">
        <f t="shared" si="135"/>
        <v>80.533467883382102</v>
      </c>
      <c r="H265" s="100">
        <f t="shared" si="136"/>
        <v>95.950008585741699</v>
      </c>
    </row>
    <row r="266" spans="2:8" x14ac:dyDescent="0.25">
      <c r="B266" s="78" t="s">
        <v>97</v>
      </c>
      <c r="C266" s="103">
        <f>'POSEBNI DIO'!F311+'POSEBNI DIO'!F345</f>
        <v>159583.74000000002</v>
      </c>
      <c r="D266" s="103">
        <f>'POSEBNI DIO'!G311+'POSEBNI DIO'!G345</f>
        <v>95872</v>
      </c>
      <c r="E266" s="103">
        <f>'POSEBNI DIO'!H311+'POSEBNI DIO'!H345</f>
        <v>133943</v>
      </c>
      <c r="F266" s="103">
        <f>'POSEBNI DIO'!I311+'POSEBNI DIO'!I345</f>
        <v>128518.32</v>
      </c>
      <c r="G266" s="103">
        <f t="shared" si="135"/>
        <v>80.533467883382102</v>
      </c>
      <c r="H266" s="100">
        <f t="shared" si="136"/>
        <v>95.950008585741699</v>
      </c>
    </row>
    <row r="267" spans="2:8" x14ac:dyDescent="0.25">
      <c r="B267" s="78" t="s">
        <v>102</v>
      </c>
      <c r="C267" s="103">
        <f>C268</f>
        <v>5894.0199999999995</v>
      </c>
      <c r="D267" s="103">
        <f t="shared" ref="D267" si="150">D268</f>
        <v>3200</v>
      </c>
      <c r="E267" s="103">
        <f t="shared" ref="E267" si="151">E268</f>
        <v>3500</v>
      </c>
      <c r="F267" s="103">
        <f t="shared" ref="F267" si="152">F268</f>
        <v>4300</v>
      </c>
      <c r="G267" s="103">
        <f t="shared" si="135"/>
        <v>72.955300457073449</v>
      </c>
      <c r="H267" s="100">
        <f t="shared" si="136"/>
        <v>122.85714285714286</v>
      </c>
    </row>
    <row r="268" spans="2:8" x14ac:dyDescent="0.25">
      <c r="B268" s="78" t="s">
        <v>98</v>
      </c>
      <c r="C268" s="103">
        <f>'POSEBNI DIO'!F347+'POSEBNI DIO'!F313</f>
        <v>5894.0199999999995</v>
      </c>
      <c r="D268" s="103">
        <f>'POSEBNI DIO'!G347+'POSEBNI DIO'!G313</f>
        <v>3200</v>
      </c>
      <c r="E268" s="103">
        <f>'POSEBNI DIO'!H347+'POSEBNI DIO'!H313</f>
        <v>3500</v>
      </c>
      <c r="F268" s="103">
        <f>'POSEBNI DIO'!I347+'POSEBNI DIO'!I313</f>
        <v>4300</v>
      </c>
      <c r="G268" s="103">
        <f t="shared" si="135"/>
        <v>72.955300457073449</v>
      </c>
      <c r="H268" s="100">
        <f t="shared" si="136"/>
        <v>122.85714285714286</v>
      </c>
    </row>
    <row r="269" spans="2:8" x14ac:dyDescent="0.25">
      <c r="B269" s="78" t="s">
        <v>103</v>
      </c>
      <c r="C269" s="103">
        <f>C270</f>
        <v>21435.96</v>
      </c>
      <c r="D269" s="103">
        <f t="shared" ref="D269:F269" si="153">D270</f>
        <v>15818</v>
      </c>
      <c r="E269" s="103">
        <f t="shared" si="153"/>
        <v>22101</v>
      </c>
      <c r="F269" s="103">
        <f t="shared" si="153"/>
        <v>21205.420000000002</v>
      </c>
      <c r="G269" s="103">
        <f t="shared" si="135"/>
        <v>98.924517493035083</v>
      </c>
      <c r="H269" s="100">
        <f t="shared" si="136"/>
        <v>95.947785168091954</v>
      </c>
    </row>
    <row r="270" spans="2:8" x14ac:dyDescent="0.25">
      <c r="B270" s="78" t="s">
        <v>99</v>
      </c>
      <c r="C270" s="103">
        <f>'POSEBNI DIO'!F315+'POSEBNI DIO'!F349</f>
        <v>21435.96</v>
      </c>
      <c r="D270" s="103">
        <f>'POSEBNI DIO'!G315+'POSEBNI DIO'!G349</f>
        <v>15818</v>
      </c>
      <c r="E270" s="103">
        <f>'POSEBNI DIO'!H315+'POSEBNI DIO'!H349</f>
        <v>22101</v>
      </c>
      <c r="F270" s="103">
        <f>'POSEBNI DIO'!I315+'POSEBNI DIO'!I349</f>
        <v>21205.420000000002</v>
      </c>
      <c r="G270" s="103">
        <f t="shared" si="135"/>
        <v>98.924517493035083</v>
      </c>
      <c r="H270" s="100">
        <f t="shared" si="136"/>
        <v>95.947785168091954</v>
      </c>
    </row>
    <row r="271" spans="2:8" x14ac:dyDescent="0.25">
      <c r="B271" s="78" t="s">
        <v>104</v>
      </c>
      <c r="C271" s="103">
        <f>C272+C277+C283+C291+C293</f>
        <v>100698.69000000002</v>
      </c>
      <c r="D271" s="103">
        <f>D272+D277+D283+D291+D293</f>
        <v>9800</v>
      </c>
      <c r="E271" s="103">
        <f>E272+E277+E283+E291+E293</f>
        <v>138742</v>
      </c>
      <c r="F271" s="103">
        <f>F272+F277+F283+F291+F293</f>
        <v>138371.91</v>
      </c>
      <c r="G271" s="103">
        <f t="shared" si="135"/>
        <v>137.41182730381098</v>
      </c>
      <c r="H271" s="100">
        <f t="shared" si="136"/>
        <v>99.73325308846637</v>
      </c>
    </row>
    <row r="272" spans="2:8" x14ac:dyDescent="0.25">
      <c r="B272" s="78" t="s">
        <v>105</v>
      </c>
      <c r="C272" s="103">
        <f>C273+C274+C275+C276</f>
        <v>46997.880000000005</v>
      </c>
      <c r="D272" s="103">
        <f t="shared" ref="D272" si="154">D273+D274+D275+D276</f>
        <v>3010</v>
      </c>
      <c r="E272" s="103">
        <f t="shared" ref="E272" si="155">E273+E274+E275+E276</f>
        <v>62337</v>
      </c>
      <c r="F272" s="103">
        <f t="shared" ref="F272" si="156">F273+F274+F275+F276</f>
        <v>57659.490000000005</v>
      </c>
      <c r="G272" s="103">
        <f t="shared" si="135"/>
        <v>122.68529984756759</v>
      </c>
      <c r="H272" s="100">
        <f t="shared" si="136"/>
        <v>92.496414649405651</v>
      </c>
    </row>
    <row r="273" spans="2:8" x14ac:dyDescent="0.25">
      <c r="B273" s="78" t="s">
        <v>106</v>
      </c>
      <c r="C273" s="103">
        <f>'POSEBNI DIO'!F318+'POSEBNI DIO'!F352</f>
        <v>31744.42</v>
      </c>
      <c r="D273" s="103">
        <f>'POSEBNI DIO'!G318+'POSEBNI DIO'!G352</f>
        <v>1000</v>
      </c>
      <c r="E273" s="103">
        <f>'POSEBNI DIO'!H318+'POSEBNI DIO'!H352</f>
        <v>45357</v>
      </c>
      <c r="F273" s="103">
        <f>'POSEBNI DIO'!I318+'POSEBNI DIO'!I352</f>
        <v>43831.87</v>
      </c>
      <c r="G273" s="103">
        <f t="shared" si="135"/>
        <v>138.07740068963304</v>
      </c>
      <c r="H273" s="100">
        <f t="shared" si="136"/>
        <v>96.637498070860076</v>
      </c>
    </row>
    <row r="274" spans="2:8" x14ac:dyDescent="0.25">
      <c r="B274" s="78" t="s">
        <v>107</v>
      </c>
      <c r="C274" s="103">
        <f>'POSEBNI DIO'!F319+'POSEBNI DIO'!F353</f>
        <v>3380.33</v>
      </c>
      <c r="D274" s="103">
        <f>'POSEBNI DIO'!G319+'POSEBNI DIO'!G353</f>
        <v>1110</v>
      </c>
      <c r="E274" s="103">
        <f>'POSEBNI DIO'!H319+'POSEBNI DIO'!H353</f>
        <v>980</v>
      </c>
      <c r="F274" s="103">
        <f>'POSEBNI DIO'!I319+'POSEBNI DIO'!I353</f>
        <v>795.48</v>
      </c>
      <c r="G274" s="103">
        <f t="shared" si="135"/>
        <v>23.532613679729494</v>
      </c>
      <c r="H274" s="100">
        <f t="shared" si="136"/>
        <v>81.171428571428578</v>
      </c>
    </row>
    <row r="275" spans="2:8" x14ac:dyDescent="0.25">
      <c r="B275" s="78" t="s">
        <v>108</v>
      </c>
      <c r="C275" s="103">
        <f>'POSEBNI DIO'!F320+'POSEBNI DIO'!F354</f>
        <v>11750.33</v>
      </c>
      <c r="D275" s="103">
        <f>'POSEBNI DIO'!G320+'POSEBNI DIO'!G354</f>
        <v>900</v>
      </c>
      <c r="E275" s="103">
        <f>'POSEBNI DIO'!H320+'POSEBNI DIO'!H354</f>
        <v>16000</v>
      </c>
      <c r="F275" s="103">
        <f>'POSEBNI DIO'!I320+'POSEBNI DIO'!I354</f>
        <v>13007.14</v>
      </c>
      <c r="G275" s="103">
        <f t="shared" si="135"/>
        <v>110.69595492211708</v>
      </c>
      <c r="H275" s="100">
        <f t="shared" si="136"/>
        <v>81.294624999999996</v>
      </c>
    </row>
    <row r="276" spans="2:8" x14ac:dyDescent="0.25">
      <c r="B276" s="78" t="s">
        <v>151</v>
      </c>
      <c r="C276" s="103">
        <f>'POSEBNI DIO'!F321+'POSEBNI DIO'!F355</f>
        <v>122.80000000000001</v>
      </c>
      <c r="D276" s="103">
        <f>'POSEBNI DIO'!G321+'POSEBNI DIO'!G355</f>
        <v>0</v>
      </c>
      <c r="E276" s="103">
        <f>'POSEBNI DIO'!H321+'POSEBNI DIO'!H355</f>
        <v>0</v>
      </c>
      <c r="F276" s="103">
        <f>'POSEBNI DIO'!I321+'POSEBNI DIO'!I355</f>
        <v>25</v>
      </c>
      <c r="G276" s="103">
        <f t="shared" si="135"/>
        <v>20.358306188925081</v>
      </c>
      <c r="H276" s="100" t="e">
        <f t="shared" si="136"/>
        <v>#DIV/0!</v>
      </c>
    </row>
    <row r="277" spans="2:8" x14ac:dyDescent="0.25">
      <c r="B277" s="78" t="s">
        <v>109</v>
      </c>
      <c r="C277" s="103">
        <f>C278+C279+C280+C281+C282</f>
        <v>6310.8499999999995</v>
      </c>
      <c r="D277" s="103">
        <f t="shared" ref="D277:F277" si="157">D278+D279+D280+D281+D282</f>
        <v>0</v>
      </c>
      <c r="E277" s="103">
        <f t="shared" si="157"/>
        <v>6408</v>
      </c>
      <c r="F277" s="103">
        <f t="shared" si="157"/>
        <v>5997.83</v>
      </c>
      <c r="G277" s="103">
        <f t="shared" si="135"/>
        <v>95.03997084386414</v>
      </c>
      <c r="H277" s="100">
        <f t="shared" si="136"/>
        <v>93.599094881398244</v>
      </c>
    </row>
    <row r="278" spans="2:8" x14ac:dyDescent="0.25">
      <c r="B278" s="78" t="s">
        <v>110</v>
      </c>
      <c r="C278" s="103">
        <f>'POSEBNI DIO'!F357</f>
        <v>400.47</v>
      </c>
      <c r="D278" s="103">
        <f>'POSEBNI DIO'!G357</f>
        <v>0</v>
      </c>
      <c r="E278" s="103">
        <f>'POSEBNI DIO'!H357</f>
        <v>130</v>
      </c>
      <c r="F278" s="103">
        <f>'POSEBNI DIO'!I357+'POSEBNI DIO'!I323</f>
        <v>134.87</v>
      </c>
      <c r="G278" s="103">
        <f t="shared" si="135"/>
        <v>33.677928434089942</v>
      </c>
      <c r="H278" s="100">
        <f t="shared" si="136"/>
        <v>103.74615384615385</v>
      </c>
    </row>
    <row r="279" spans="2:8" x14ac:dyDescent="0.25">
      <c r="B279" s="78" t="s">
        <v>111</v>
      </c>
      <c r="C279" s="103">
        <f>'POSEBNI DIO'!F358</f>
        <v>4328.16</v>
      </c>
      <c r="D279" s="103">
        <f>'POSEBNI DIO'!G358</f>
        <v>0</v>
      </c>
      <c r="E279" s="103">
        <f>'POSEBNI DIO'!H358</f>
        <v>500</v>
      </c>
      <c r="F279" s="103">
        <f>'POSEBNI DIO'!I358+'POSEBNI DIO'!I324</f>
        <v>639.67000000000007</v>
      </c>
      <c r="G279" s="103">
        <f t="shared" si="135"/>
        <v>14.779259546782006</v>
      </c>
      <c r="H279" s="100">
        <f t="shared" si="136"/>
        <v>127.93400000000001</v>
      </c>
    </row>
    <row r="280" spans="2:8" x14ac:dyDescent="0.25">
      <c r="B280" s="78" t="s">
        <v>113</v>
      </c>
      <c r="C280" s="103">
        <f>'POSEBNI DIO'!F359</f>
        <v>677.86</v>
      </c>
      <c r="D280" s="103">
        <f>'POSEBNI DIO'!G359</f>
        <v>0</v>
      </c>
      <c r="E280" s="103">
        <f>'POSEBNI DIO'!H359</f>
        <v>3500</v>
      </c>
      <c r="F280" s="103">
        <f>'POSEBNI DIO'!I359</f>
        <v>3258.52</v>
      </c>
      <c r="G280" s="103">
        <f t="shared" si="135"/>
        <v>480.70693063464427</v>
      </c>
      <c r="H280" s="100">
        <f t="shared" si="136"/>
        <v>93.100571428571428</v>
      </c>
    </row>
    <row r="281" spans="2:8" x14ac:dyDescent="0.25">
      <c r="B281" s="78" t="s">
        <v>114</v>
      </c>
      <c r="C281" s="103">
        <f>'POSEBNI DIO'!F325+'POSEBNI DIO'!F360</f>
        <v>506.07</v>
      </c>
      <c r="D281" s="103">
        <f>'POSEBNI DIO'!G325+'POSEBNI DIO'!G360</f>
        <v>0</v>
      </c>
      <c r="E281" s="103">
        <f>'POSEBNI DIO'!H325+'POSEBNI DIO'!H360</f>
        <v>2000</v>
      </c>
      <c r="F281" s="103">
        <f>'POSEBNI DIO'!I325+'POSEBNI DIO'!I360</f>
        <v>1635.09</v>
      </c>
      <c r="G281" s="103">
        <f t="shared" si="135"/>
        <v>323.09561918311698</v>
      </c>
      <c r="H281" s="100">
        <f t="shared" si="136"/>
        <v>81.754499999999993</v>
      </c>
    </row>
    <row r="282" spans="2:8" x14ac:dyDescent="0.25">
      <c r="B282" s="78" t="s">
        <v>247</v>
      </c>
      <c r="C282" s="103">
        <f>'POSEBNI DIO'!F361</f>
        <v>398.29</v>
      </c>
      <c r="D282" s="103">
        <f>'POSEBNI DIO'!G361</f>
        <v>0</v>
      </c>
      <c r="E282" s="103">
        <f>'POSEBNI DIO'!H361+'POSEBNI DIO'!H326</f>
        <v>278</v>
      </c>
      <c r="F282" s="103">
        <f>'POSEBNI DIO'!I361+'POSEBNI DIO'!I326</f>
        <v>329.68</v>
      </c>
      <c r="G282" s="103">
        <f t="shared" si="135"/>
        <v>82.773858243993075</v>
      </c>
      <c r="H282" s="100">
        <f t="shared" si="136"/>
        <v>118.58992805755395</v>
      </c>
    </row>
    <row r="283" spans="2:8" x14ac:dyDescent="0.25">
      <c r="B283" s="78" t="s">
        <v>115</v>
      </c>
      <c r="C283" s="103">
        <f>C284+C285+C286+C287+C288+C289+C290</f>
        <v>36425.01</v>
      </c>
      <c r="D283" s="103">
        <f t="shared" ref="D283:F283" si="158">D284+D285+D286+D287+D288+D289+D290</f>
        <v>5390</v>
      </c>
      <c r="E283" s="103">
        <f t="shared" si="158"/>
        <v>59424</v>
      </c>
      <c r="F283" s="103">
        <f t="shared" si="158"/>
        <v>62095.930000000008</v>
      </c>
      <c r="G283" s="103">
        <f t="shared" si="135"/>
        <v>170.47608223031375</v>
      </c>
      <c r="H283" s="100">
        <f t="shared" si="136"/>
        <v>104.49638193322563</v>
      </c>
    </row>
    <row r="284" spans="2:8" x14ac:dyDescent="0.25">
      <c r="B284" s="78" t="s">
        <v>116</v>
      </c>
      <c r="C284" s="103">
        <f>'POSEBNI DIO'!F363</f>
        <v>977.76</v>
      </c>
      <c r="D284" s="103">
        <f>'POSEBNI DIO'!G363</f>
        <v>790</v>
      </c>
      <c r="E284" s="103">
        <f>'POSEBNI DIO'!H363</f>
        <v>250</v>
      </c>
      <c r="F284" s="103">
        <f>'POSEBNI DIO'!I363</f>
        <v>182.8</v>
      </c>
      <c r="G284" s="103">
        <f t="shared" si="135"/>
        <v>18.695794468990346</v>
      </c>
      <c r="H284" s="100">
        <f t="shared" si="136"/>
        <v>73.12</v>
      </c>
    </row>
    <row r="285" spans="2:8" x14ac:dyDescent="0.25">
      <c r="B285" s="78" t="s">
        <v>117</v>
      </c>
      <c r="C285" s="103">
        <f>'POSEBNI DIO'!F364</f>
        <v>276.25</v>
      </c>
      <c r="D285" s="103">
        <f>'POSEBNI DIO'!G364</f>
        <v>0</v>
      </c>
      <c r="E285" s="103">
        <f>'POSEBNI DIO'!H364</f>
        <v>38824</v>
      </c>
      <c r="F285" s="103">
        <f>'POSEBNI DIO'!I364</f>
        <v>38483.620000000003</v>
      </c>
      <c r="G285" s="103">
        <f t="shared" si="135"/>
        <v>13930.722171945703</v>
      </c>
      <c r="H285" s="100">
        <f t="shared" si="136"/>
        <v>99.123274263342267</v>
      </c>
    </row>
    <row r="286" spans="2:8" x14ac:dyDescent="0.25">
      <c r="B286" s="78" t="s">
        <v>118</v>
      </c>
      <c r="C286" s="103">
        <f>'POSEBNI DIO'!F365+'POSEBNI DIO'!F328</f>
        <v>14551.470000000001</v>
      </c>
      <c r="D286" s="103">
        <f>'POSEBNI DIO'!G365+'POSEBNI DIO'!G328</f>
        <v>0</v>
      </c>
      <c r="E286" s="103">
        <f>'POSEBNI DIO'!H365+'POSEBNI DIO'!H328</f>
        <v>7000</v>
      </c>
      <c r="F286" s="103">
        <f>'POSEBNI DIO'!I365+'POSEBNI DIO'!I328</f>
        <v>9855.75</v>
      </c>
      <c r="G286" s="103">
        <f t="shared" si="135"/>
        <v>67.730270549985676</v>
      </c>
      <c r="H286" s="100">
        <f t="shared" si="136"/>
        <v>140.79642857142858</v>
      </c>
    </row>
    <row r="287" spans="2:8" x14ac:dyDescent="0.25">
      <c r="B287" s="78" t="s">
        <v>120</v>
      </c>
      <c r="C287" s="103">
        <f>'POSEBNI DIO'!F366+'POSEBNI DIO'!F329</f>
        <v>6863.3</v>
      </c>
      <c r="D287" s="103">
        <f>'POSEBNI DIO'!G366</f>
        <v>0</v>
      </c>
      <c r="E287" s="103">
        <f>'POSEBNI DIO'!H366+'POSEBNI DIO'!H329</f>
        <v>6150</v>
      </c>
      <c r="F287" s="103">
        <f>'POSEBNI DIO'!I366+'POSEBNI DIO'!I329</f>
        <v>5654.47</v>
      </c>
      <c r="G287" s="103">
        <f t="shared" si="135"/>
        <v>82.387044133288654</v>
      </c>
      <c r="H287" s="100">
        <f t="shared" si="136"/>
        <v>91.942601626016256</v>
      </c>
    </row>
    <row r="288" spans="2:8" x14ac:dyDescent="0.25">
      <c r="B288" s="78" t="s">
        <v>122</v>
      </c>
      <c r="C288" s="103">
        <f>'POSEBNI DIO'!F367+'POSEBNI DIO'!F330</f>
        <v>12731.77</v>
      </c>
      <c r="D288" s="103">
        <f>'POSEBNI DIO'!G367</f>
        <v>4600</v>
      </c>
      <c r="E288" s="103">
        <f>'POSEBNI DIO'!H367</f>
        <v>4000</v>
      </c>
      <c r="F288" s="103">
        <f>'POSEBNI DIO'!I367</f>
        <v>4251.59</v>
      </c>
      <c r="G288" s="103">
        <f t="shared" si="135"/>
        <v>33.393550150528952</v>
      </c>
      <c r="H288" s="100">
        <f t="shared" si="136"/>
        <v>106.28975</v>
      </c>
    </row>
    <row r="289" spans="2:8" x14ac:dyDescent="0.25">
      <c r="B289" s="78" t="s">
        <v>123</v>
      </c>
      <c r="C289" s="103">
        <f>'POSEBNI DIO'!F368</f>
        <v>0</v>
      </c>
      <c r="D289" s="103">
        <f>'POSEBNI DIO'!G368</f>
        <v>0</v>
      </c>
      <c r="E289" s="103">
        <f>'POSEBNI DIO'!H368</f>
        <v>0</v>
      </c>
      <c r="F289" s="103">
        <f>'POSEBNI DIO'!I368</f>
        <v>0</v>
      </c>
      <c r="G289" s="103" t="e">
        <f t="shared" si="135"/>
        <v>#DIV/0!</v>
      </c>
      <c r="H289" s="100" t="e">
        <f t="shared" si="136"/>
        <v>#DIV/0!</v>
      </c>
    </row>
    <row r="290" spans="2:8" x14ac:dyDescent="0.25">
      <c r="B290" s="78" t="s">
        <v>124</v>
      </c>
      <c r="C290" s="103">
        <f>'POSEBNI DIO'!F331+'POSEBNI DIO'!F369</f>
        <v>1024.46</v>
      </c>
      <c r="D290" s="103">
        <f>'POSEBNI DIO'!G331+'POSEBNI DIO'!G369</f>
        <v>0</v>
      </c>
      <c r="E290" s="103">
        <f>'POSEBNI DIO'!H331+'POSEBNI DIO'!H369</f>
        <v>3200</v>
      </c>
      <c r="F290" s="103">
        <f>'POSEBNI DIO'!I331+'POSEBNI DIO'!I369</f>
        <v>3667.7</v>
      </c>
      <c r="G290" s="103">
        <f t="shared" si="135"/>
        <v>358.01300197177051</v>
      </c>
      <c r="H290" s="100">
        <f t="shared" si="136"/>
        <v>114.61562499999999</v>
      </c>
    </row>
    <row r="291" spans="2:8" x14ac:dyDescent="0.25">
      <c r="B291" s="78" t="s">
        <v>125</v>
      </c>
      <c r="C291" s="103">
        <f>C292</f>
        <v>6641.18</v>
      </c>
      <c r="D291" s="103">
        <f t="shared" ref="D291" si="159">D292</f>
        <v>0</v>
      </c>
      <c r="E291" s="103">
        <f t="shared" ref="E291" si="160">E292</f>
        <v>2563</v>
      </c>
      <c r="F291" s="103">
        <f t="shared" ref="F291" si="161">F292</f>
        <v>4764.7299999999996</v>
      </c>
      <c r="G291" s="103">
        <f t="shared" si="135"/>
        <v>71.745232022020176</v>
      </c>
      <c r="H291" s="100">
        <f t="shared" si="136"/>
        <v>185.90440889582518</v>
      </c>
    </row>
    <row r="292" spans="2:8" x14ac:dyDescent="0.25">
      <c r="B292" s="78" t="s">
        <v>126</v>
      </c>
      <c r="C292" s="103">
        <f>'POSEBNI DIO'!F371</f>
        <v>6641.18</v>
      </c>
      <c r="D292" s="103">
        <f>'POSEBNI DIO'!G371</f>
        <v>0</v>
      </c>
      <c r="E292" s="103">
        <f>'POSEBNI DIO'!H371</f>
        <v>2563</v>
      </c>
      <c r="F292" s="103">
        <f>'POSEBNI DIO'!I371</f>
        <v>4764.7299999999996</v>
      </c>
      <c r="G292" s="103">
        <f t="shared" si="135"/>
        <v>71.745232022020176</v>
      </c>
      <c r="H292" s="100">
        <f t="shared" si="136"/>
        <v>185.90440889582518</v>
      </c>
    </row>
    <row r="293" spans="2:8" x14ac:dyDescent="0.25">
      <c r="B293" s="78" t="s">
        <v>127</v>
      </c>
      <c r="C293" s="103">
        <f>C294+C295+C296</f>
        <v>4323.7700000000004</v>
      </c>
      <c r="D293" s="103">
        <f t="shared" ref="D293:F293" si="162">D294+D295+D296</f>
        <v>1400</v>
      </c>
      <c r="E293" s="103">
        <f t="shared" si="162"/>
        <v>8010</v>
      </c>
      <c r="F293" s="103">
        <f t="shared" si="162"/>
        <v>7853.93</v>
      </c>
      <c r="G293" s="103">
        <f t="shared" si="135"/>
        <v>181.64541592175345</v>
      </c>
      <c r="H293" s="100">
        <f t="shared" si="136"/>
        <v>98.051560549313365</v>
      </c>
    </row>
    <row r="294" spans="2:8" x14ac:dyDescent="0.25">
      <c r="B294" s="78" t="s">
        <v>129</v>
      </c>
      <c r="C294" s="103">
        <f>'POSEBNI DIO'!F373+'POSEBNI DIO'!F333</f>
        <v>1859.15</v>
      </c>
      <c r="D294" s="103">
        <f>'POSEBNI DIO'!G373+'POSEBNI DIO'!G333</f>
        <v>0</v>
      </c>
      <c r="E294" s="103">
        <f>'POSEBNI DIO'!H373+'POSEBNI DIO'!H333</f>
        <v>0</v>
      </c>
      <c r="F294" s="103">
        <f>'POSEBNI DIO'!I373+'POSEBNI DIO'!I333</f>
        <v>0</v>
      </c>
      <c r="G294" s="103">
        <f t="shared" si="135"/>
        <v>0</v>
      </c>
      <c r="H294" s="100" t="e">
        <f t="shared" si="136"/>
        <v>#DIV/0!</v>
      </c>
    </row>
    <row r="295" spans="2:8" x14ac:dyDescent="0.25">
      <c r="B295" s="78" t="s">
        <v>244</v>
      </c>
      <c r="C295" s="103">
        <f>'POSEBNI DIO'!F374</f>
        <v>1457.98</v>
      </c>
      <c r="D295" s="103">
        <f>'POSEBNI DIO'!G374</f>
        <v>0</v>
      </c>
      <c r="E295" s="103">
        <f>'POSEBNI DIO'!H374</f>
        <v>1200</v>
      </c>
      <c r="F295" s="103">
        <f>'POSEBNI DIO'!I374</f>
        <v>1208.54</v>
      </c>
      <c r="G295" s="103">
        <f t="shared" si="135"/>
        <v>82.891397687211068</v>
      </c>
      <c r="H295" s="100">
        <f t="shared" si="136"/>
        <v>100.71166666666667</v>
      </c>
    </row>
    <row r="296" spans="2:8" x14ac:dyDescent="0.25">
      <c r="B296" s="78" t="s">
        <v>131</v>
      </c>
      <c r="C296" s="103">
        <f>'POSEBNI DIO'!F375+'POSEBNI DIO'!F334</f>
        <v>1006.64</v>
      </c>
      <c r="D296" s="103">
        <f>'POSEBNI DIO'!G375</f>
        <v>1400</v>
      </c>
      <c r="E296" s="103">
        <f>'POSEBNI DIO'!H375</f>
        <v>6810</v>
      </c>
      <c r="F296" s="103">
        <f>'POSEBNI DIO'!I375</f>
        <v>6645.39</v>
      </c>
      <c r="G296" s="103">
        <f t="shared" si="135"/>
        <v>660.15556703488846</v>
      </c>
      <c r="H296" s="100">
        <f t="shared" si="136"/>
        <v>97.582819383259917</v>
      </c>
    </row>
    <row r="297" spans="2:8" x14ac:dyDescent="0.25">
      <c r="B297" s="78" t="s">
        <v>251</v>
      </c>
      <c r="C297" s="103">
        <f>C298</f>
        <v>0</v>
      </c>
      <c r="D297" s="103">
        <f t="shared" ref="D297:D298" si="163">D298</f>
        <v>0</v>
      </c>
      <c r="E297" s="103">
        <f t="shared" ref="E297:E298" si="164">E298</f>
        <v>16150</v>
      </c>
      <c r="F297" s="103">
        <f t="shared" ref="F297:F298" si="165">F298</f>
        <v>16150</v>
      </c>
      <c r="G297" s="103" t="e">
        <f t="shared" si="135"/>
        <v>#DIV/0!</v>
      </c>
      <c r="H297" s="100">
        <f t="shared" si="136"/>
        <v>100</v>
      </c>
    </row>
    <row r="298" spans="2:8" x14ac:dyDescent="0.25">
      <c r="B298" s="78" t="s">
        <v>252</v>
      </c>
      <c r="C298" s="103">
        <f>C299</f>
        <v>0</v>
      </c>
      <c r="D298" s="103">
        <f t="shared" si="163"/>
        <v>0</v>
      </c>
      <c r="E298" s="103">
        <f t="shared" si="164"/>
        <v>16150</v>
      </c>
      <c r="F298" s="103">
        <f t="shared" si="165"/>
        <v>16150</v>
      </c>
      <c r="G298" s="103" t="e">
        <f t="shared" si="135"/>
        <v>#DIV/0!</v>
      </c>
      <c r="H298" s="100">
        <f t="shared" si="136"/>
        <v>100</v>
      </c>
    </row>
    <row r="299" spans="2:8" x14ac:dyDescent="0.25">
      <c r="B299" s="78" t="s">
        <v>253</v>
      </c>
      <c r="C299" s="103">
        <v>0</v>
      </c>
      <c r="D299" s="103">
        <v>0</v>
      </c>
      <c r="E299" s="103">
        <f>'POSEBNI DIO'!H378</f>
        <v>16150</v>
      </c>
      <c r="F299" s="103">
        <f>'POSEBNI DIO'!I378</f>
        <v>16150</v>
      </c>
      <c r="G299" s="103" t="e">
        <f t="shared" si="135"/>
        <v>#DIV/0!</v>
      </c>
      <c r="H299" s="100">
        <f t="shared" si="136"/>
        <v>100</v>
      </c>
    </row>
    <row r="300" spans="2:8" x14ac:dyDescent="0.25">
      <c r="B300" s="78" t="s">
        <v>138</v>
      </c>
      <c r="C300" s="103">
        <f>C301+C304</f>
        <v>10366.200000000001</v>
      </c>
      <c r="D300" s="103">
        <f t="shared" ref="D300" si="166">D301+D304</f>
        <v>0</v>
      </c>
      <c r="E300" s="103">
        <f t="shared" ref="E300" si="167">E301+E304</f>
        <v>42675</v>
      </c>
      <c r="F300" s="103">
        <f t="shared" ref="F300" si="168">F301+F304</f>
        <v>35607.049999999996</v>
      </c>
      <c r="G300" s="103">
        <f t="shared" si="135"/>
        <v>343.49182921417679</v>
      </c>
      <c r="H300" s="100">
        <f t="shared" si="136"/>
        <v>83.437727006444035</v>
      </c>
    </row>
    <row r="301" spans="2:8" x14ac:dyDescent="0.25">
      <c r="B301" s="78" t="s">
        <v>139</v>
      </c>
      <c r="C301" s="103">
        <f>C302</f>
        <v>1765.26</v>
      </c>
      <c r="D301" s="103">
        <f t="shared" ref="D301:D302" si="169">D302</f>
        <v>0</v>
      </c>
      <c r="E301" s="103">
        <f t="shared" ref="E301:E302" si="170">E302</f>
        <v>0</v>
      </c>
      <c r="F301" s="103">
        <f t="shared" ref="F301:F302" si="171">F302</f>
        <v>0</v>
      </c>
      <c r="G301" s="103">
        <f t="shared" si="135"/>
        <v>0</v>
      </c>
      <c r="H301" s="100" t="e">
        <f t="shared" si="136"/>
        <v>#DIV/0!</v>
      </c>
    </row>
    <row r="302" spans="2:8" x14ac:dyDescent="0.25">
      <c r="B302" s="78" t="s">
        <v>254</v>
      </c>
      <c r="C302" s="103">
        <f>C303</f>
        <v>1765.26</v>
      </c>
      <c r="D302" s="103">
        <f t="shared" si="169"/>
        <v>0</v>
      </c>
      <c r="E302" s="103">
        <f t="shared" si="170"/>
        <v>0</v>
      </c>
      <c r="F302" s="103">
        <f t="shared" si="171"/>
        <v>0</v>
      </c>
      <c r="G302" s="103">
        <f t="shared" si="135"/>
        <v>0</v>
      </c>
      <c r="H302" s="100" t="e">
        <f t="shared" si="136"/>
        <v>#DIV/0!</v>
      </c>
    </row>
    <row r="303" spans="2:8" x14ac:dyDescent="0.25">
      <c r="B303" s="78" t="s">
        <v>140</v>
      </c>
      <c r="C303" s="103">
        <f>'POSEBNI DIO'!F382</f>
        <v>1765.26</v>
      </c>
      <c r="D303" s="103">
        <f>'POSEBNI DIO'!G382</f>
        <v>0</v>
      </c>
      <c r="E303" s="103">
        <f>'POSEBNI DIO'!H382</f>
        <v>0</v>
      </c>
      <c r="F303" s="103">
        <f>'POSEBNI DIO'!I382</f>
        <v>0</v>
      </c>
      <c r="G303" s="103">
        <f t="shared" si="135"/>
        <v>0</v>
      </c>
      <c r="H303" s="100" t="e">
        <f t="shared" si="136"/>
        <v>#DIV/0!</v>
      </c>
    </row>
    <row r="304" spans="2:8" x14ac:dyDescent="0.25">
      <c r="B304" s="78" t="s">
        <v>141</v>
      </c>
      <c r="C304" s="103">
        <f>C310+C305</f>
        <v>8600.94</v>
      </c>
      <c r="D304" s="103">
        <f t="shared" ref="D304:F304" si="172">D310+D305</f>
        <v>0</v>
      </c>
      <c r="E304" s="103">
        <f t="shared" si="172"/>
        <v>42675</v>
      </c>
      <c r="F304" s="103">
        <f t="shared" si="172"/>
        <v>35607.049999999996</v>
      </c>
      <c r="G304" s="103">
        <f t="shared" si="135"/>
        <v>413.99021502300906</v>
      </c>
      <c r="H304" s="100">
        <f t="shared" si="136"/>
        <v>83.437727006444035</v>
      </c>
    </row>
    <row r="305" spans="2:8" x14ac:dyDescent="0.25">
      <c r="B305" s="78" t="s">
        <v>142</v>
      </c>
      <c r="C305" s="103">
        <f>C306+C308+C309+C307</f>
        <v>8493.01</v>
      </c>
      <c r="D305" s="103">
        <f t="shared" ref="D305" si="173">D306+D308+D309</f>
        <v>0</v>
      </c>
      <c r="E305" s="103">
        <f t="shared" ref="E305" si="174">E306+E308+E309</f>
        <v>42175</v>
      </c>
      <c r="F305" s="103">
        <f t="shared" ref="F305" si="175">F306+F308+F309</f>
        <v>35334.21</v>
      </c>
      <c r="G305" s="103">
        <f t="shared" si="135"/>
        <v>416.03871889942434</v>
      </c>
      <c r="H305" s="100">
        <f t="shared" si="136"/>
        <v>83.779988144635439</v>
      </c>
    </row>
    <row r="306" spans="2:8" x14ac:dyDescent="0.25">
      <c r="B306" s="78" t="s">
        <v>143</v>
      </c>
      <c r="C306" s="103">
        <f>'POSEBNI DIO'!F338+'POSEBNI DIO'!F385</f>
        <v>7043.02</v>
      </c>
      <c r="D306" s="103">
        <f>'POSEBNI DIO'!G338+'POSEBNI DIO'!G385</f>
        <v>0</v>
      </c>
      <c r="E306" s="103">
        <f>'POSEBNI DIO'!H338+'POSEBNI DIO'!H385</f>
        <v>3000</v>
      </c>
      <c r="F306" s="103">
        <f>'POSEBNI DIO'!I338+'POSEBNI DIO'!I385</f>
        <v>2413.94</v>
      </c>
      <c r="G306" s="103">
        <f t="shared" si="135"/>
        <v>34.274217594157051</v>
      </c>
      <c r="H306" s="100">
        <f t="shared" si="136"/>
        <v>80.464666666666673</v>
      </c>
    </row>
    <row r="307" spans="2:8" x14ac:dyDescent="0.25">
      <c r="B307" s="78" t="s">
        <v>299</v>
      </c>
      <c r="C307" s="103">
        <f>'POSEBNI DIO'!F386</f>
        <v>1449.99</v>
      </c>
      <c r="D307" s="103">
        <v>0</v>
      </c>
      <c r="E307" s="103">
        <v>0</v>
      </c>
      <c r="F307" s="103">
        <v>0</v>
      </c>
      <c r="G307" s="103">
        <f t="shared" si="135"/>
        <v>0</v>
      </c>
      <c r="H307" s="100" t="e">
        <f t="shared" si="136"/>
        <v>#DIV/0!</v>
      </c>
    </row>
    <row r="308" spans="2:8" x14ac:dyDescent="0.25">
      <c r="B308" s="78" t="s">
        <v>144</v>
      </c>
      <c r="C308" s="103">
        <f>'POSEBNI DIO'!F387</f>
        <v>0</v>
      </c>
      <c r="D308" s="103">
        <f>'POSEBNI DIO'!G387</f>
        <v>0</v>
      </c>
      <c r="E308" s="103">
        <f>'POSEBNI DIO'!H387</f>
        <v>0</v>
      </c>
      <c r="F308" s="103">
        <f>'POSEBNI DIO'!I387</f>
        <v>0</v>
      </c>
      <c r="G308" s="103" t="e">
        <f t="shared" si="135"/>
        <v>#DIV/0!</v>
      </c>
      <c r="H308" s="100" t="e">
        <f t="shared" si="136"/>
        <v>#DIV/0!</v>
      </c>
    </row>
    <row r="309" spans="2:8" x14ac:dyDescent="0.25">
      <c r="B309" s="78" t="s">
        <v>145</v>
      </c>
      <c r="C309" s="103">
        <f>'POSEBNI DIO'!F388</f>
        <v>0</v>
      </c>
      <c r="D309" s="103">
        <f>'POSEBNI DIO'!G388</f>
        <v>0</v>
      </c>
      <c r="E309" s="103">
        <f>'POSEBNI DIO'!H388</f>
        <v>39175</v>
      </c>
      <c r="F309" s="103">
        <f>'POSEBNI DIO'!I388</f>
        <v>32920.269999999997</v>
      </c>
      <c r="G309" s="103" t="e">
        <f t="shared" si="135"/>
        <v>#DIV/0!</v>
      </c>
      <c r="H309" s="100">
        <f t="shared" si="136"/>
        <v>84.033873643905537</v>
      </c>
    </row>
    <row r="310" spans="2:8" x14ac:dyDescent="0.25">
      <c r="B310" s="78" t="s">
        <v>146</v>
      </c>
      <c r="C310" s="103">
        <f>C311</f>
        <v>107.93</v>
      </c>
      <c r="D310" s="103">
        <f t="shared" ref="D310" si="176">D311</f>
        <v>0</v>
      </c>
      <c r="E310" s="103">
        <f t="shared" ref="E310" si="177">E311</f>
        <v>500</v>
      </c>
      <c r="F310" s="103">
        <f t="shared" ref="F310" si="178">F311</f>
        <v>272.84000000000003</v>
      </c>
      <c r="G310" s="103">
        <f t="shared" si="135"/>
        <v>252.79347725377562</v>
      </c>
      <c r="H310" s="100">
        <f t="shared" si="136"/>
        <v>54.568000000000005</v>
      </c>
    </row>
    <row r="311" spans="2:8" x14ac:dyDescent="0.25">
      <c r="B311" s="78" t="s">
        <v>147</v>
      </c>
      <c r="C311" s="103">
        <f>'POSEBNI DIO'!F390</f>
        <v>107.93</v>
      </c>
      <c r="D311" s="103">
        <f>'POSEBNI DIO'!G390</f>
        <v>0</v>
      </c>
      <c r="E311" s="103">
        <f>'POSEBNI DIO'!H390</f>
        <v>500</v>
      </c>
      <c r="F311" s="103">
        <f>'POSEBNI DIO'!I390</f>
        <v>272.84000000000003</v>
      </c>
      <c r="G311" s="103">
        <f t="shared" si="135"/>
        <v>252.79347725377562</v>
      </c>
      <c r="H311" s="100">
        <f t="shared" si="136"/>
        <v>54.568000000000005</v>
      </c>
    </row>
    <row r="312" spans="2:8" x14ac:dyDescent="0.25">
      <c r="B312" s="10" t="s">
        <v>76</v>
      </c>
      <c r="C312" s="105"/>
      <c r="D312" s="105"/>
      <c r="E312" s="105"/>
      <c r="F312" s="105"/>
      <c r="G312" s="103"/>
      <c r="H312" s="100"/>
    </row>
    <row r="313" spans="2:8" x14ac:dyDescent="0.25">
      <c r="B313" s="88" t="s">
        <v>76</v>
      </c>
      <c r="C313" s="105">
        <f>C314</f>
        <v>55293.2</v>
      </c>
      <c r="D313" s="105">
        <f t="shared" ref="D313:F313" si="179">D314</f>
        <v>500</v>
      </c>
      <c r="E313" s="105">
        <f t="shared" si="179"/>
        <v>25547</v>
      </c>
      <c r="F313" s="105">
        <f t="shared" si="179"/>
        <v>12601.25</v>
      </c>
      <c r="G313" s="103">
        <f t="shared" si="135"/>
        <v>22.789872895762954</v>
      </c>
      <c r="H313" s="100">
        <f t="shared" si="136"/>
        <v>49.325752534544179</v>
      </c>
    </row>
    <row r="314" spans="2:8" x14ac:dyDescent="0.25">
      <c r="B314" s="80" t="s">
        <v>150</v>
      </c>
      <c r="C314" s="103">
        <f>C315+C322</f>
        <v>55293.2</v>
      </c>
      <c r="D314" s="103">
        <f t="shared" ref="D314" si="180">D315+D322</f>
        <v>500</v>
      </c>
      <c r="E314" s="103">
        <f t="shared" ref="E314" si="181">E315+E322</f>
        <v>25547</v>
      </c>
      <c r="F314" s="103">
        <f>F315+F322</f>
        <v>12601.25</v>
      </c>
      <c r="G314" s="103">
        <f t="shared" si="135"/>
        <v>22.789872895762954</v>
      </c>
      <c r="H314" s="100">
        <f t="shared" si="136"/>
        <v>49.325752534544179</v>
      </c>
    </row>
    <row r="315" spans="2:8" x14ac:dyDescent="0.25">
      <c r="B315" s="80" t="s">
        <v>101</v>
      </c>
      <c r="C315" s="103">
        <f>C316+C318+C320</f>
        <v>47355.31</v>
      </c>
      <c r="D315" s="103">
        <f t="shared" ref="D315" si="182">D316+D318+D320</f>
        <v>0</v>
      </c>
      <c r="E315" s="103">
        <f t="shared" ref="E315" si="183">E316+E318+E320</f>
        <v>2000</v>
      </c>
      <c r="F315" s="103">
        <f t="shared" ref="F315" si="184">F316+F318+F320</f>
        <v>2240</v>
      </c>
      <c r="G315" s="103">
        <f t="shared" si="135"/>
        <v>4.7301981551804859</v>
      </c>
      <c r="H315" s="100">
        <f t="shared" si="136"/>
        <v>112.00000000000001</v>
      </c>
    </row>
    <row r="316" spans="2:8" x14ac:dyDescent="0.25">
      <c r="B316" s="80" t="s">
        <v>243</v>
      </c>
      <c r="C316" s="103">
        <f>C317</f>
        <v>40700.85</v>
      </c>
      <c r="D316" s="103">
        <f t="shared" ref="D316:F316" si="185">D317</f>
        <v>0</v>
      </c>
      <c r="E316" s="103">
        <f t="shared" si="185"/>
        <v>0</v>
      </c>
      <c r="F316" s="103">
        <f t="shared" si="185"/>
        <v>0</v>
      </c>
      <c r="G316" s="103">
        <f t="shared" si="135"/>
        <v>0</v>
      </c>
      <c r="H316" s="100" t="e">
        <f t="shared" si="136"/>
        <v>#DIV/0!</v>
      </c>
    </row>
    <row r="317" spans="2:8" x14ac:dyDescent="0.25">
      <c r="B317" s="78" t="s">
        <v>97</v>
      </c>
      <c r="C317" s="103">
        <f>'POSEBNI DIO'!F411+'POSEBNI DIO'!F397</f>
        <v>40700.85</v>
      </c>
      <c r="D317" s="103">
        <f>'POSEBNI DIO'!G411+'POSEBNI DIO'!G397</f>
        <v>0</v>
      </c>
      <c r="E317" s="103">
        <f>'POSEBNI DIO'!H411+'POSEBNI DIO'!H397</f>
        <v>0</v>
      </c>
      <c r="F317" s="103">
        <f>'POSEBNI DIO'!I411+'POSEBNI DIO'!I397</f>
        <v>0</v>
      </c>
      <c r="G317" s="103">
        <f t="shared" ref="G317:G342" si="186">F317/C317*100</f>
        <v>0</v>
      </c>
      <c r="H317" s="100" t="e">
        <f t="shared" ref="H317:H342" si="187">F317/E317*100</f>
        <v>#DIV/0!</v>
      </c>
    </row>
    <row r="318" spans="2:8" x14ac:dyDescent="0.25">
      <c r="B318" s="78" t="s">
        <v>102</v>
      </c>
      <c r="C318" s="103">
        <f>C319</f>
        <v>2454.4499999999998</v>
      </c>
      <c r="D318" s="103">
        <f t="shared" ref="D318" si="188">D319</f>
        <v>0</v>
      </c>
      <c r="E318" s="103">
        <f t="shared" ref="E318" si="189">E319</f>
        <v>2000</v>
      </c>
      <c r="F318" s="103">
        <f t="shared" ref="F318" si="190">F319</f>
        <v>2240</v>
      </c>
      <c r="G318" s="103">
        <f t="shared" si="186"/>
        <v>91.262808368473586</v>
      </c>
      <c r="H318" s="100">
        <f t="shared" si="187"/>
        <v>112.00000000000001</v>
      </c>
    </row>
    <row r="319" spans="2:8" x14ac:dyDescent="0.25">
      <c r="B319" s="78" t="s">
        <v>98</v>
      </c>
      <c r="C319" s="103">
        <f>'POSEBNI DIO'!F413</f>
        <v>2454.4499999999998</v>
      </c>
      <c r="D319" s="103">
        <f>'POSEBNI DIO'!G413</f>
        <v>0</v>
      </c>
      <c r="E319" s="103">
        <f>'POSEBNI DIO'!H413</f>
        <v>2000</v>
      </c>
      <c r="F319" s="103">
        <f>'POSEBNI DIO'!I413</f>
        <v>2240</v>
      </c>
      <c r="G319" s="103">
        <f t="shared" si="186"/>
        <v>91.262808368473586</v>
      </c>
      <c r="H319" s="100">
        <f t="shared" si="187"/>
        <v>112.00000000000001</v>
      </c>
    </row>
    <row r="320" spans="2:8" x14ac:dyDescent="0.25">
      <c r="B320" s="78" t="s">
        <v>103</v>
      </c>
      <c r="C320" s="103">
        <f>C321</f>
        <v>4200.01</v>
      </c>
      <c r="D320" s="103">
        <f t="shared" ref="D320" si="191">D321</f>
        <v>0</v>
      </c>
      <c r="E320" s="103">
        <f t="shared" ref="E320" si="192">E321</f>
        <v>0</v>
      </c>
      <c r="F320" s="103">
        <f t="shared" ref="F320" si="193">F321</f>
        <v>0</v>
      </c>
      <c r="G320" s="103">
        <f t="shared" si="186"/>
        <v>0</v>
      </c>
      <c r="H320" s="100" t="e">
        <f t="shared" si="187"/>
        <v>#DIV/0!</v>
      </c>
    </row>
    <row r="321" spans="2:10" x14ac:dyDescent="0.25">
      <c r="B321" s="78" t="s">
        <v>99</v>
      </c>
      <c r="C321" s="103">
        <f>'POSEBNI DIO'!F399+'POSEBNI DIO'!F415</f>
        <v>4200.01</v>
      </c>
      <c r="D321" s="103">
        <f>'POSEBNI DIO'!G399+'POSEBNI DIO'!G415</f>
        <v>0</v>
      </c>
      <c r="E321" s="103">
        <f>'POSEBNI DIO'!H399+'POSEBNI DIO'!H415</f>
        <v>0</v>
      </c>
      <c r="F321" s="103">
        <f>'POSEBNI DIO'!I399+'POSEBNI DIO'!I415</f>
        <v>0</v>
      </c>
      <c r="G321" s="103">
        <f t="shared" si="186"/>
        <v>0</v>
      </c>
      <c r="H321" s="100" t="e">
        <f t="shared" si="187"/>
        <v>#DIV/0!</v>
      </c>
    </row>
    <row r="322" spans="2:10" x14ac:dyDescent="0.25">
      <c r="B322" s="78" t="s">
        <v>104</v>
      </c>
      <c r="C322" s="103">
        <f>C323+C327+C330+C334</f>
        <v>7937.8899999999994</v>
      </c>
      <c r="D322" s="103">
        <f t="shared" ref="D322:F322" si="194">D323+D327+D330+D334</f>
        <v>500</v>
      </c>
      <c r="E322" s="103">
        <f t="shared" si="194"/>
        <v>23547</v>
      </c>
      <c r="F322" s="103">
        <f t="shared" si="194"/>
        <v>10361.25</v>
      </c>
      <c r="G322" s="103">
        <f t="shared" si="186"/>
        <v>130.52901967651354</v>
      </c>
      <c r="H322" s="100">
        <f t="shared" si="187"/>
        <v>44.002420690533825</v>
      </c>
    </row>
    <row r="323" spans="2:10" x14ac:dyDescent="0.25">
      <c r="B323" s="78" t="s">
        <v>105</v>
      </c>
      <c r="C323" s="103">
        <f>C324+C325+C326</f>
        <v>5603.29</v>
      </c>
      <c r="D323" s="103">
        <f t="shared" ref="D323:F323" si="195">D324+D325+D326</f>
        <v>0</v>
      </c>
      <c r="E323" s="103">
        <f t="shared" si="195"/>
        <v>10514</v>
      </c>
      <c r="F323" s="103">
        <f t="shared" si="195"/>
        <v>1722.31</v>
      </c>
      <c r="G323" s="103">
        <f t="shared" si="186"/>
        <v>30.737477446286022</v>
      </c>
      <c r="H323" s="100">
        <f t="shared" si="187"/>
        <v>16.381110899752709</v>
      </c>
    </row>
    <row r="324" spans="2:10" x14ac:dyDescent="0.25">
      <c r="B324" s="78" t="s">
        <v>106</v>
      </c>
      <c r="C324" s="103">
        <f>'POSEBNI DIO'!F418</f>
        <v>4467.7</v>
      </c>
      <c r="D324" s="103">
        <f>'POSEBNI DIO'!G418</f>
        <v>0</v>
      </c>
      <c r="E324" s="103">
        <f>'POSEBNI DIO'!H418</f>
        <v>8864</v>
      </c>
      <c r="F324" s="103">
        <f>'POSEBNI DIO'!I418</f>
        <v>1572.31</v>
      </c>
      <c r="G324" s="103">
        <f t="shared" si="186"/>
        <v>35.192828524744272</v>
      </c>
      <c r="H324" s="100">
        <f t="shared" si="187"/>
        <v>17.738154332129962</v>
      </c>
      <c r="J324" s="98"/>
    </row>
    <row r="325" spans="2:10" x14ac:dyDescent="0.25">
      <c r="B325" s="78" t="s">
        <v>107</v>
      </c>
      <c r="C325" s="103">
        <f>'POSEBNI DIO'!F419</f>
        <v>205.59</v>
      </c>
      <c r="D325" s="103">
        <f>'POSEBNI DIO'!G419</f>
        <v>0</v>
      </c>
      <c r="E325" s="103">
        <f>'POSEBNI DIO'!H419</f>
        <v>0</v>
      </c>
      <c r="F325" s="103">
        <f>'POSEBNI DIO'!I419</f>
        <v>0</v>
      </c>
      <c r="G325" s="103">
        <f t="shared" si="186"/>
        <v>0</v>
      </c>
      <c r="H325" s="100" t="e">
        <f t="shared" si="187"/>
        <v>#DIV/0!</v>
      </c>
    </row>
    <row r="326" spans="2:10" x14ac:dyDescent="0.25">
      <c r="B326" s="78" t="s">
        <v>108</v>
      </c>
      <c r="C326" s="103">
        <f>'POSEBNI DIO'!F420</f>
        <v>930</v>
      </c>
      <c r="D326" s="103">
        <f>'POSEBNI DIO'!G420</f>
        <v>0</v>
      </c>
      <c r="E326" s="103">
        <f>'POSEBNI DIO'!H420</f>
        <v>1650</v>
      </c>
      <c r="F326" s="103">
        <f>'POSEBNI DIO'!I420</f>
        <v>150</v>
      </c>
      <c r="G326" s="103">
        <f t="shared" si="186"/>
        <v>16.129032258064516</v>
      </c>
      <c r="H326" s="100">
        <f t="shared" si="187"/>
        <v>9.0909090909090917</v>
      </c>
    </row>
    <row r="327" spans="2:10" x14ac:dyDescent="0.25">
      <c r="B327" s="78" t="s">
        <v>109</v>
      </c>
      <c r="C327" s="103">
        <f>C328+C329</f>
        <v>0</v>
      </c>
      <c r="D327" s="103">
        <f t="shared" ref="D327:F327" si="196">D328+D329</f>
        <v>0</v>
      </c>
      <c r="E327" s="103">
        <f t="shared" si="196"/>
        <v>43</v>
      </c>
      <c r="F327" s="103">
        <f t="shared" si="196"/>
        <v>42.84</v>
      </c>
      <c r="G327" s="103" t="e">
        <f t="shared" si="186"/>
        <v>#DIV/0!</v>
      </c>
      <c r="H327" s="100">
        <f t="shared" si="187"/>
        <v>99.6279069767442</v>
      </c>
    </row>
    <row r="328" spans="2:10" x14ac:dyDescent="0.25">
      <c r="B328" s="78" t="s">
        <v>111</v>
      </c>
      <c r="C328" s="103">
        <f>'POSEBNI DIO'!F422</f>
        <v>0</v>
      </c>
      <c r="D328" s="103">
        <f>'POSEBNI DIO'!G422</f>
        <v>0</v>
      </c>
      <c r="E328" s="103">
        <f>'POSEBNI DIO'!H422</f>
        <v>0</v>
      </c>
      <c r="F328" s="103">
        <f>'POSEBNI DIO'!I422</f>
        <v>0</v>
      </c>
      <c r="G328" s="103" t="e">
        <f t="shared" si="186"/>
        <v>#DIV/0!</v>
      </c>
      <c r="H328" s="100" t="e">
        <f t="shared" si="187"/>
        <v>#DIV/0!</v>
      </c>
    </row>
    <row r="329" spans="2:10" x14ac:dyDescent="0.25">
      <c r="B329" s="78" t="s">
        <v>113</v>
      </c>
      <c r="C329" s="103">
        <v>0</v>
      </c>
      <c r="D329" s="103">
        <v>0</v>
      </c>
      <c r="E329" s="103">
        <f>'POSEBNI DIO'!H423</f>
        <v>43</v>
      </c>
      <c r="F329" s="103">
        <f>'POSEBNI DIO'!I423</f>
        <v>42.84</v>
      </c>
      <c r="G329" s="103" t="e">
        <f t="shared" si="186"/>
        <v>#DIV/0!</v>
      </c>
      <c r="H329" s="100">
        <f t="shared" si="187"/>
        <v>99.6279069767442</v>
      </c>
    </row>
    <row r="330" spans="2:10" x14ac:dyDescent="0.25">
      <c r="B330" s="78" t="s">
        <v>115</v>
      </c>
      <c r="C330" s="103">
        <f>C331+C332+C333</f>
        <v>2334.6</v>
      </c>
      <c r="D330" s="103">
        <f t="shared" ref="D330:F330" si="197">D331+D332+D333</f>
        <v>0</v>
      </c>
      <c r="E330" s="103">
        <f t="shared" si="197"/>
        <v>9418</v>
      </c>
      <c r="F330" s="103">
        <f t="shared" si="197"/>
        <v>5183.8</v>
      </c>
      <c r="G330" s="103">
        <f t="shared" si="186"/>
        <v>222.04231988349187</v>
      </c>
      <c r="H330" s="100">
        <f t="shared" si="187"/>
        <v>55.041410065831386</v>
      </c>
    </row>
    <row r="331" spans="2:10" x14ac:dyDescent="0.25">
      <c r="B331" s="78" t="s">
        <v>118</v>
      </c>
      <c r="C331" s="103">
        <f>'POSEBNI DIO'!F425</f>
        <v>2334.6</v>
      </c>
      <c r="D331" s="103">
        <f>'POSEBNI DIO'!G425</f>
        <v>0</v>
      </c>
      <c r="E331" s="103">
        <f>'POSEBNI DIO'!H425</f>
        <v>4435</v>
      </c>
      <c r="F331" s="103">
        <f>'POSEBNI DIO'!I425</f>
        <v>0</v>
      </c>
      <c r="G331" s="103">
        <f t="shared" si="186"/>
        <v>0</v>
      </c>
      <c r="H331" s="100">
        <f t="shared" si="187"/>
        <v>0</v>
      </c>
    </row>
    <row r="332" spans="2:10" x14ac:dyDescent="0.25">
      <c r="B332" s="78" t="s">
        <v>122</v>
      </c>
      <c r="C332" s="103">
        <v>0</v>
      </c>
      <c r="D332" s="103">
        <v>0</v>
      </c>
      <c r="E332" s="103">
        <f>'POSEBNI DIO'!H426</f>
        <v>188</v>
      </c>
      <c r="F332" s="103">
        <f>'POSEBNI DIO'!I426</f>
        <v>188.8</v>
      </c>
      <c r="G332" s="103" t="e">
        <f t="shared" si="186"/>
        <v>#DIV/0!</v>
      </c>
      <c r="H332" s="100">
        <f t="shared" si="187"/>
        <v>100.42553191489363</v>
      </c>
    </row>
    <row r="333" spans="2:10" x14ac:dyDescent="0.25">
      <c r="B333" s="78" t="s">
        <v>124</v>
      </c>
      <c r="C333" s="103">
        <v>0</v>
      </c>
      <c r="D333" s="103">
        <v>0</v>
      </c>
      <c r="E333" s="103">
        <v>4795</v>
      </c>
      <c r="F333" s="103">
        <f>'POSEBNI DIO'!I402</f>
        <v>4995</v>
      </c>
      <c r="G333" s="103" t="e">
        <f t="shared" si="186"/>
        <v>#DIV/0!</v>
      </c>
      <c r="H333" s="100">
        <f t="shared" si="187"/>
        <v>104.17101147028154</v>
      </c>
    </row>
    <row r="334" spans="2:10" x14ac:dyDescent="0.25">
      <c r="B334" s="78" t="s">
        <v>127</v>
      </c>
      <c r="C334" s="103">
        <f>C335+C336</f>
        <v>0</v>
      </c>
      <c r="D334" s="103">
        <f t="shared" ref="D334" si="198">D335+D336</f>
        <v>500</v>
      </c>
      <c r="E334" s="103">
        <f t="shared" ref="E334" si="199">E335+E336</f>
        <v>3572</v>
      </c>
      <c r="F334" s="103">
        <f t="shared" ref="F334" si="200">F335+F336</f>
        <v>3412.3</v>
      </c>
      <c r="G334" s="103" t="e">
        <f t="shared" si="186"/>
        <v>#DIV/0!</v>
      </c>
      <c r="H334" s="109">
        <f t="shared" si="187"/>
        <v>95.529115341545349</v>
      </c>
    </row>
    <row r="335" spans="2:10" x14ac:dyDescent="0.25">
      <c r="B335" s="78" t="s">
        <v>129</v>
      </c>
      <c r="C335" s="103">
        <v>0</v>
      </c>
      <c r="D335" s="103">
        <v>0</v>
      </c>
      <c r="E335" s="103">
        <f>'POSEBNI DIO'!H428</f>
        <v>67</v>
      </c>
      <c r="F335" s="103">
        <f>'POSEBNI DIO'!I428</f>
        <v>67.3</v>
      </c>
      <c r="G335" s="103" t="e">
        <f t="shared" si="186"/>
        <v>#DIV/0!</v>
      </c>
      <c r="H335" s="100">
        <f t="shared" si="187"/>
        <v>100.44776119402985</v>
      </c>
    </row>
    <row r="336" spans="2:10" x14ac:dyDescent="0.25">
      <c r="B336" s="78" t="s">
        <v>131</v>
      </c>
      <c r="C336" s="103">
        <v>0</v>
      </c>
      <c r="D336" s="103">
        <f>'POSEBNI DIO'!G404</f>
        <v>500</v>
      </c>
      <c r="E336" s="103">
        <f>'POSEBNI DIO'!H404+'POSEBNI DIO'!H429</f>
        <v>3505</v>
      </c>
      <c r="F336" s="103">
        <f>'POSEBNI DIO'!I404</f>
        <v>3345</v>
      </c>
      <c r="G336" s="103" t="e">
        <f t="shared" si="186"/>
        <v>#DIV/0!</v>
      </c>
      <c r="H336" s="109">
        <f t="shared" si="187"/>
        <v>95.435092724679023</v>
      </c>
    </row>
    <row r="337" spans="2:8" x14ac:dyDescent="0.25">
      <c r="B337" s="124" t="s">
        <v>300</v>
      </c>
      <c r="C337" s="35"/>
      <c r="D337" s="35"/>
      <c r="E337" s="35"/>
      <c r="F337" s="35"/>
      <c r="G337" s="103"/>
      <c r="H337" s="109"/>
    </row>
    <row r="338" spans="2:8" x14ac:dyDescent="0.25">
      <c r="B338" s="124" t="s">
        <v>301</v>
      </c>
      <c r="C338" s="101">
        <f>C339</f>
        <v>158.4</v>
      </c>
      <c r="D338" s="101">
        <f t="shared" ref="D338:F341" si="201">D339</f>
        <v>0</v>
      </c>
      <c r="E338" s="101">
        <f t="shared" si="201"/>
        <v>0</v>
      </c>
      <c r="F338" s="101">
        <f t="shared" si="201"/>
        <v>0</v>
      </c>
      <c r="G338" s="103">
        <f t="shared" si="186"/>
        <v>0</v>
      </c>
      <c r="H338" s="109" t="e">
        <f t="shared" si="187"/>
        <v>#DIV/0!</v>
      </c>
    </row>
    <row r="339" spans="2:8" x14ac:dyDescent="0.25">
      <c r="B339" s="78" t="s">
        <v>138</v>
      </c>
      <c r="C339" s="101">
        <f>C340</f>
        <v>158.4</v>
      </c>
      <c r="D339" s="101">
        <f t="shared" si="201"/>
        <v>0</v>
      </c>
      <c r="E339" s="101">
        <f t="shared" si="201"/>
        <v>0</v>
      </c>
      <c r="F339" s="101">
        <f t="shared" si="201"/>
        <v>0</v>
      </c>
      <c r="G339" s="103">
        <f t="shared" si="186"/>
        <v>0</v>
      </c>
      <c r="H339" s="109" t="e">
        <f t="shared" si="187"/>
        <v>#DIV/0!</v>
      </c>
    </row>
    <row r="340" spans="2:8" x14ac:dyDescent="0.25">
      <c r="B340" s="78" t="s">
        <v>141</v>
      </c>
      <c r="C340" s="101">
        <f>C341</f>
        <v>158.4</v>
      </c>
      <c r="D340" s="101">
        <f t="shared" si="201"/>
        <v>0</v>
      </c>
      <c r="E340" s="101">
        <f t="shared" si="201"/>
        <v>0</v>
      </c>
      <c r="F340" s="101">
        <f t="shared" si="201"/>
        <v>0</v>
      </c>
      <c r="G340" s="103">
        <f t="shared" si="186"/>
        <v>0</v>
      </c>
      <c r="H340" s="109" t="e">
        <f t="shared" si="187"/>
        <v>#DIV/0!</v>
      </c>
    </row>
    <row r="341" spans="2:8" x14ac:dyDescent="0.25">
      <c r="B341" s="78" t="s">
        <v>142</v>
      </c>
      <c r="C341" s="101">
        <f>C342</f>
        <v>158.4</v>
      </c>
      <c r="D341" s="101">
        <f t="shared" si="201"/>
        <v>0</v>
      </c>
      <c r="E341" s="101">
        <f t="shared" si="201"/>
        <v>0</v>
      </c>
      <c r="F341" s="101">
        <f t="shared" si="201"/>
        <v>0</v>
      </c>
      <c r="G341" s="103">
        <f t="shared" si="186"/>
        <v>0</v>
      </c>
      <c r="H341" s="109" t="e">
        <f t="shared" si="187"/>
        <v>#DIV/0!</v>
      </c>
    </row>
    <row r="342" spans="2:8" x14ac:dyDescent="0.25">
      <c r="B342" s="78" t="s">
        <v>143</v>
      </c>
      <c r="C342" s="101">
        <v>158.4</v>
      </c>
      <c r="D342" s="101">
        <v>0</v>
      </c>
      <c r="E342" s="101">
        <v>0</v>
      </c>
      <c r="F342" s="101">
        <v>0</v>
      </c>
      <c r="G342" s="103">
        <f t="shared" si="186"/>
        <v>0</v>
      </c>
      <c r="H342" s="109" t="e">
        <f t="shared" si="187"/>
        <v>#DIV/0!</v>
      </c>
    </row>
  </sheetData>
  <autoFilter ref="B1:B336" xr:uid="{B1BE14A4-CACB-4658-9E0C-8C4440347E57}"/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17"/>
  <sheetViews>
    <sheetView topLeftCell="C2" workbookViewId="0">
      <selection activeCell="C4" sqref="C4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32.450000000000003" customHeight="1" x14ac:dyDescent="0.25">
      <c r="B1" s="70" t="s">
        <v>232</v>
      </c>
      <c r="C1" s="70"/>
      <c r="D1" s="70"/>
      <c r="E1" s="70"/>
      <c r="F1" s="70"/>
      <c r="G1" s="4"/>
      <c r="H1" s="4"/>
    </row>
    <row r="2" spans="2:8" ht="15.75" customHeight="1" x14ac:dyDescent="0.25">
      <c r="B2" s="166" t="s">
        <v>42</v>
      </c>
      <c r="C2" s="166"/>
      <c r="D2" s="166"/>
      <c r="E2" s="166"/>
      <c r="F2" s="166"/>
      <c r="G2" s="166"/>
      <c r="H2" s="166"/>
    </row>
    <row r="3" spans="2:8" ht="18" x14ac:dyDescent="0.25">
      <c r="B3" s="19"/>
      <c r="C3" s="19"/>
      <c r="D3" s="19"/>
      <c r="E3" s="19"/>
      <c r="F3" s="4"/>
      <c r="G3" s="4"/>
      <c r="H3" s="4"/>
    </row>
    <row r="4" spans="2:8" ht="25.5" x14ac:dyDescent="0.25">
      <c r="B4" s="44" t="s">
        <v>8</v>
      </c>
      <c r="C4" s="44" t="s">
        <v>309</v>
      </c>
      <c r="D4" s="44" t="s">
        <v>277</v>
      </c>
      <c r="E4" s="44" t="s">
        <v>303</v>
      </c>
      <c r="F4" s="44" t="s">
        <v>308</v>
      </c>
      <c r="G4" s="44" t="s">
        <v>25</v>
      </c>
      <c r="H4" s="44" t="s">
        <v>50</v>
      </c>
    </row>
    <row r="5" spans="2:8" x14ac:dyDescent="0.25">
      <c r="B5" s="46">
        <v>1</v>
      </c>
      <c r="C5" s="46">
        <v>2</v>
      </c>
      <c r="D5" s="46">
        <v>3</v>
      </c>
      <c r="E5" s="46">
        <v>4</v>
      </c>
      <c r="F5" s="46">
        <v>5</v>
      </c>
      <c r="G5" s="46" t="s">
        <v>38</v>
      </c>
      <c r="H5" s="46" t="s">
        <v>39</v>
      </c>
    </row>
    <row r="6" spans="2:8" ht="15.75" customHeight="1" x14ac:dyDescent="0.25">
      <c r="B6" s="10" t="s">
        <v>48</v>
      </c>
      <c r="C6" s="60">
        <f>C7</f>
        <v>3646296.44</v>
      </c>
      <c r="D6" s="60" t="e">
        <f t="shared" ref="D6:F6" si="0">D7</f>
        <v>#REF!</v>
      </c>
      <c r="E6" s="60" t="e">
        <f t="shared" si="0"/>
        <v>#REF!</v>
      </c>
      <c r="F6" s="60">
        <f t="shared" si="0"/>
        <v>4183461.46</v>
      </c>
      <c r="G6" s="64">
        <f>F6/C6*100</f>
        <v>114.73179783484638</v>
      </c>
      <c r="H6" s="64" t="e">
        <f>F6/E6*100</f>
        <v>#REF!</v>
      </c>
    </row>
    <row r="7" spans="2:8" ht="15.75" customHeight="1" x14ac:dyDescent="0.25">
      <c r="B7" s="10" t="s">
        <v>196</v>
      </c>
      <c r="C7" s="60">
        <f>C8</f>
        <v>3646296.44</v>
      </c>
      <c r="D7" s="60" t="e">
        <f t="shared" ref="D7:F7" si="1">D8</f>
        <v>#REF!</v>
      </c>
      <c r="E7" s="60" t="e">
        <f t="shared" si="1"/>
        <v>#REF!</v>
      </c>
      <c r="F7" s="60">
        <f t="shared" si="1"/>
        <v>4183461.46</v>
      </c>
      <c r="G7" s="64">
        <f t="shared" ref="G7:G8" si="2">F7/C7*100</f>
        <v>114.73179783484638</v>
      </c>
      <c r="H7" s="64" t="e">
        <f t="shared" ref="H7:H8" si="3">F7/E7*100</f>
        <v>#REF!</v>
      </c>
    </row>
    <row r="8" spans="2:8" x14ac:dyDescent="0.25">
      <c r="B8" s="17" t="s">
        <v>197</v>
      </c>
      <c r="C8" s="60">
        <v>3646296.44</v>
      </c>
      <c r="D8" s="60" t="e">
        <f>'Prihodi po ek klasifikaciji'!#REF!</f>
        <v>#REF!</v>
      </c>
      <c r="E8" s="60" t="e">
        <f>'Prihodi po ek klasifikaciji'!#REF!</f>
        <v>#REF!</v>
      </c>
      <c r="F8" s="61">
        <v>4183461.46</v>
      </c>
      <c r="G8" s="64">
        <f t="shared" si="2"/>
        <v>114.73179783484638</v>
      </c>
      <c r="H8" s="64" t="e">
        <f t="shared" si="3"/>
        <v>#REF!</v>
      </c>
    </row>
    <row r="9" spans="2:8" x14ac:dyDescent="0.25">
      <c r="B9" s="27"/>
      <c r="C9" s="8"/>
      <c r="D9" s="8"/>
      <c r="E9" s="8"/>
      <c r="F9" s="35"/>
      <c r="G9" s="35"/>
      <c r="H9" s="35"/>
    </row>
    <row r="10" spans="2:8" x14ac:dyDescent="0.25">
      <c r="B10" s="16"/>
      <c r="C10" s="8"/>
      <c r="D10" s="8"/>
      <c r="E10" s="8"/>
      <c r="F10" s="35"/>
      <c r="G10" s="35"/>
      <c r="H10" s="35"/>
    </row>
    <row r="11" spans="2:8" x14ac:dyDescent="0.25">
      <c r="B11" s="10"/>
      <c r="C11" s="8"/>
      <c r="D11" s="8"/>
      <c r="E11" s="9"/>
      <c r="F11" s="35"/>
      <c r="G11" s="35"/>
      <c r="H11" s="35"/>
    </row>
    <row r="12" spans="2:8" x14ac:dyDescent="0.25">
      <c r="B12" s="29"/>
      <c r="C12" s="8"/>
      <c r="D12" s="8"/>
      <c r="E12" s="9"/>
      <c r="F12" s="35"/>
      <c r="G12" s="35"/>
      <c r="H12" s="35"/>
    </row>
    <row r="13" spans="2:8" x14ac:dyDescent="0.25">
      <c r="B13" s="15"/>
      <c r="C13" s="8"/>
      <c r="D13" s="8"/>
      <c r="E13" s="9"/>
      <c r="F13" s="35"/>
      <c r="G13" s="35"/>
      <c r="H13" s="35"/>
    </row>
    <row r="15" spans="2:8" x14ac:dyDescent="0.25">
      <c r="B15" s="38"/>
      <c r="C15" s="38"/>
      <c r="D15" s="38"/>
      <c r="E15" s="38"/>
      <c r="F15" s="38"/>
      <c r="G15" s="38"/>
      <c r="H15" s="38"/>
    </row>
    <row r="16" spans="2:8" x14ac:dyDescent="0.25">
      <c r="B16" s="38"/>
      <c r="C16" s="38"/>
      <c r="D16" s="38"/>
      <c r="E16" s="38"/>
      <c r="F16" s="38"/>
      <c r="G16" s="38"/>
      <c r="H16" s="38"/>
    </row>
    <row r="17" spans="2:8" x14ac:dyDescent="0.25">
      <c r="B17" s="38"/>
      <c r="C17" s="38"/>
      <c r="D17" s="38"/>
      <c r="E17" s="38"/>
      <c r="F17" s="38"/>
      <c r="G17" s="38"/>
      <c r="H17" s="38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8"/>
  <sheetViews>
    <sheetView workbookViewId="0">
      <selection activeCell="J8" sqref="J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29.45" customHeight="1" x14ac:dyDescent="0.25">
      <c r="B1" s="170" t="s">
        <v>232</v>
      </c>
      <c r="C1" s="170"/>
      <c r="D1" s="170"/>
      <c r="E1" s="170"/>
      <c r="F1" s="3"/>
      <c r="G1" s="3"/>
      <c r="H1" s="3"/>
      <c r="I1" s="3"/>
      <c r="J1" s="3"/>
      <c r="K1" s="3"/>
      <c r="L1" s="19"/>
    </row>
    <row r="2" spans="2:12" ht="15.75" customHeight="1" x14ac:dyDescent="0.25">
      <c r="B2" s="166" t="s">
        <v>12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</row>
    <row r="3" spans="2:12" ht="18" x14ac:dyDescent="0.25">
      <c r="B3" s="3"/>
      <c r="C3" s="3"/>
      <c r="D3" s="19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66" t="s">
        <v>53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</row>
    <row r="5" spans="2:12" ht="15.75" customHeight="1" x14ac:dyDescent="0.25">
      <c r="B5" s="166" t="s">
        <v>43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</row>
    <row r="6" spans="2:12" ht="18" x14ac:dyDescent="0.25">
      <c r="B6" s="3"/>
      <c r="C6" s="3"/>
      <c r="D6" s="19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74" t="s">
        <v>8</v>
      </c>
      <c r="C7" s="175"/>
      <c r="D7" s="175"/>
      <c r="E7" s="175"/>
      <c r="F7" s="176"/>
      <c r="G7" s="47" t="s">
        <v>304</v>
      </c>
      <c r="H7" s="47" t="s">
        <v>278</v>
      </c>
      <c r="I7" s="47" t="s">
        <v>303</v>
      </c>
      <c r="J7" s="47" t="s">
        <v>305</v>
      </c>
      <c r="K7" s="47" t="s">
        <v>25</v>
      </c>
      <c r="L7" s="47" t="s">
        <v>50</v>
      </c>
    </row>
    <row r="8" spans="2:12" x14ac:dyDescent="0.25">
      <c r="B8" s="174">
        <v>1</v>
      </c>
      <c r="C8" s="175"/>
      <c r="D8" s="175"/>
      <c r="E8" s="175"/>
      <c r="F8" s="176"/>
      <c r="G8" s="48">
        <v>2</v>
      </c>
      <c r="H8" s="48">
        <v>3</v>
      </c>
      <c r="I8" s="48">
        <v>4</v>
      </c>
      <c r="J8" s="48">
        <v>5</v>
      </c>
      <c r="K8" s="48" t="s">
        <v>38</v>
      </c>
      <c r="L8" s="48" t="s">
        <v>39</v>
      </c>
    </row>
    <row r="9" spans="2:12" ht="25.5" x14ac:dyDescent="0.25">
      <c r="B9" s="10">
        <v>8</v>
      </c>
      <c r="C9" s="10"/>
      <c r="D9" s="10"/>
      <c r="E9" s="10"/>
      <c r="F9" s="10" t="s">
        <v>9</v>
      </c>
      <c r="G9" s="8">
        <f>G10</f>
        <v>0</v>
      </c>
      <c r="H9" s="8">
        <f t="shared" ref="H9:J9" si="0">H10</f>
        <v>0</v>
      </c>
      <c r="I9" s="8">
        <f t="shared" si="0"/>
        <v>0</v>
      </c>
      <c r="J9" s="8">
        <f t="shared" si="0"/>
        <v>0</v>
      </c>
      <c r="K9" s="35"/>
      <c r="L9" s="35"/>
    </row>
    <row r="10" spans="2:12" x14ac:dyDescent="0.25">
      <c r="B10" s="10"/>
      <c r="C10" s="15">
        <v>84</v>
      </c>
      <c r="D10" s="15"/>
      <c r="E10" s="15"/>
      <c r="F10" s="15" t="s">
        <v>14</v>
      </c>
      <c r="G10" s="8">
        <v>0</v>
      </c>
      <c r="H10" s="8">
        <v>0</v>
      </c>
      <c r="I10" s="8">
        <v>0</v>
      </c>
      <c r="J10" s="35">
        <v>0</v>
      </c>
      <c r="K10" s="35"/>
      <c r="L10" s="35"/>
    </row>
    <row r="11" spans="2:12" x14ac:dyDescent="0.25">
      <c r="B11" s="11"/>
      <c r="C11" s="11"/>
      <c r="D11" s="11"/>
      <c r="E11" s="12"/>
      <c r="F11" s="17"/>
      <c r="G11" s="8"/>
      <c r="H11" s="8"/>
      <c r="I11" s="8"/>
      <c r="J11" s="35"/>
      <c r="K11" s="35"/>
      <c r="L11" s="35"/>
    </row>
    <row r="12" spans="2:12" ht="25.5" x14ac:dyDescent="0.25">
      <c r="B12" s="13">
        <v>5</v>
      </c>
      <c r="C12" s="14"/>
      <c r="D12" s="14"/>
      <c r="E12" s="14"/>
      <c r="F12" s="20" t="s">
        <v>10</v>
      </c>
      <c r="G12" s="8">
        <f>G13</f>
        <v>0</v>
      </c>
      <c r="H12" s="8">
        <f t="shared" ref="H12:J12" si="1">H13</f>
        <v>0</v>
      </c>
      <c r="I12" s="8">
        <f t="shared" si="1"/>
        <v>0</v>
      </c>
      <c r="J12" s="8">
        <f t="shared" si="1"/>
        <v>0</v>
      </c>
      <c r="K12" s="35"/>
      <c r="L12" s="35"/>
    </row>
    <row r="13" spans="2:12" ht="25.5" x14ac:dyDescent="0.25">
      <c r="B13" s="15"/>
      <c r="C13" s="15">
        <v>54</v>
      </c>
      <c r="D13" s="15"/>
      <c r="E13" s="15"/>
      <c r="F13" s="21" t="s">
        <v>15</v>
      </c>
      <c r="G13" s="8">
        <v>0</v>
      </c>
      <c r="H13" s="8">
        <v>0</v>
      </c>
      <c r="I13" s="9">
        <v>0</v>
      </c>
      <c r="J13" s="35">
        <v>0</v>
      </c>
      <c r="K13" s="35"/>
      <c r="L13" s="35"/>
    </row>
    <row r="14" spans="2:12" x14ac:dyDescent="0.25">
      <c r="B14" s="16"/>
      <c r="C14" s="14"/>
      <c r="D14" s="14"/>
      <c r="E14" s="14"/>
      <c r="F14" s="20"/>
      <c r="G14" s="8"/>
      <c r="H14" s="8"/>
      <c r="I14" s="8"/>
      <c r="J14" s="35"/>
      <c r="K14" s="35"/>
      <c r="L14" s="35"/>
    </row>
    <row r="16" spans="2:12" x14ac:dyDescent="0.25"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</row>
    <row r="17" spans="2:12" x14ac:dyDescent="0.25"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</row>
    <row r="18" spans="2:12" x14ac:dyDescent="0.25"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</row>
  </sheetData>
  <mergeCells count="6">
    <mergeCell ref="B1:E1"/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21"/>
  <sheetViews>
    <sheetView workbookViewId="0">
      <selection activeCell="F5" sqref="F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25.5" x14ac:dyDescent="0.25">
      <c r="B1" s="69" t="s">
        <v>232</v>
      </c>
      <c r="C1" s="19"/>
      <c r="D1" s="19"/>
      <c r="E1" s="19"/>
      <c r="F1" s="4"/>
      <c r="G1" s="4"/>
      <c r="H1" s="4"/>
    </row>
    <row r="2" spans="2:8" ht="15.75" customHeight="1" x14ac:dyDescent="0.25">
      <c r="B2" s="166" t="s">
        <v>44</v>
      </c>
      <c r="C2" s="166"/>
      <c r="D2" s="166"/>
      <c r="E2" s="166"/>
      <c r="F2" s="166"/>
      <c r="G2" s="166"/>
      <c r="H2" s="166"/>
    </row>
    <row r="3" spans="2:8" ht="18" x14ac:dyDescent="0.25">
      <c r="B3" s="19"/>
      <c r="C3" s="19"/>
      <c r="D3" s="19"/>
      <c r="E3" s="19"/>
      <c r="F3" s="4"/>
      <c r="G3" s="4"/>
      <c r="H3" s="4"/>
    </row>
    <row r="4" spans="2:8" ht="25.5" x14ac:dyDescent="0.25">
      <c r="B4" s="44" t="s">
        <v>8</v>
      </c>
      <c r="C4" s="44" t="s">
        <v>306</v>
      </c>
      <c r="D4" s="44" t="s">
        <v>277</v>
      </c>
      <c r="E4" s="44" t="s">
        <v>303</v>
      </c>
      <c r="F4" s="44" t="s">
        <v>307</v>
      </c>
      <c r="G4" s="44" t="s">
        <v>25</v>
      </c>
      <c r="H4" s="44" t="s">
        <v>50</v>
      </c>
    </row>
    <row r="5" spans="2:8" x14ac:dyDescent="0.25">
      <c r="B5" s="44">
        <v>1</v>
      </c>
      <c r="C5" s="44">
        <v>2</v>
      </c>
      <c r="D5" s="44">
        <v>3</v>
      </c>
      <c r="E5" s="44">
        <v>4</v>
      </c>
      <c r="F5" s="44">
        <v>5</v>
      </c>
      <c r="G5" s="44" t="s">
        <v>38</v>
      </c>
      <c r="H5" s="44" t="s">
        <v>39</v>
      </c>
    </row>
    <row r="6" spans="2:8" x14ac:dyDescent="0.25">
      <c r="B6" s="10" t="s">
        <v>45</v>
      </c>
      <c r="C6" s="8">
        <f>C7</f>
        <v>0</v>
      </c>
      <c r="D6" s="8">
        <f t="shared" ref="D6:F6" si="0">D7</f>
        <v>0</v>
      </c>
      <c r="E6" s="8">
        <f t="shared" si="0"/>
        <v>0</v>
      </c>
      <c r="F6" s="8">
        <f t="shared" si="0"/>
        <v>0</v>
      </c>
      <c r="G6" s="35"/>
      <c r="H6" s="35"/>
    </row>
    <row r="7" spans="2:8" x14ac:dyDescent="0.25">
      <c r="B7" s="10" t="s">
        <v>21</v>
      </c>
      <c r="C7" s="8">
        <f>C8</f>
        <v>0</v>
      </c>
      <c r="D7" s="8">
        <f t="shared" ref="D7:F7" si="1">D8</f>
        <v>0</v>
      </c>
      <c r="E7" s="8">
        <f t="shared" si="1"/>
        <v>0</v>
      </c>
      <c r="F7" s="8">
        <f t="shared" si="1"/>
        <v>0</v>
      </c>
      <c r="G7" s="35"/>
      <c r="H7" s="35"/>
    </row>
    <row r="8" spans="2:8" x14ac:dyDescent="0.25">
      <c r="B8" s="29" t="s">
        <v>22</v>
      </c>
      <c r="C8" s="8">
        <v>0</v>
      </c>
      <c r="D8" s="8">
        <v>0</v>
      </c>
      <c r="E8" s="8">
        <v>0</v>
      </c>
      <c r="F8" s="35">
        <v>0</v>
      </c>
      <c r="G8" s="35"/>
      <c r="H8" s="35"/>
    </row>
    <row r="9" spans="2:8" x14ac:dyDescent="0.25">
      <c r="B9" s="28"/>
      <c r="C9" s="8"/>
      <c r="D9" s="8"/>
      <c r="E9" s="8"/>
      <c r="F9" s="35"/>
      <c r="G9" s="35"/>
      <c r="H9" s="35"/>
    </row>
    <row r="10" spans="2:8" ht="15.75" customHeight="1" x14ac:dyDescent="0.25">
      <c r="B10" s="10" t="s">
        <v>46</v>
      </c>
      <c r="C10" s="8">
        <f>C11</f>
        <v>0</v>
      </c>
      <c r="D10" s="8">
        <f t="shared" ref="D10:F10" si="2">D11</f>
        <v>0</v>
      </c>
      <c r="E10" s="8">
        <f t="shared" si="2"/>
        <v>0</v>
      </c>
      <c r="F10" s="8">
        <f t="shared" si="2"/>
        <v>0</v>
      </c>
      <c r="G10" s="35"/>
      <c r="H10" s="35"/>
    </row>
    <row r="11" spans="2:8" ht="15.75" customHeight="1" x14ac:dyDescent="0.25">
      <c r="B11" s="10" t="s">
        <v>21</v>
      </c>
      <c r="C11" s="8">
        <f>C12</f>
        <v>0</v>
      </c>
      <c r="D11" s="8">
        <f t="shared" ref="D11:F11" si="3">D12</f>
        <v>0</v>
      </c>
      <c r="E11" s="8">
        <f t="shared" si="3"/>
        <v>0</v>
      </c>
      <c r="F11" s="8">
        <f t="shared" si="3"/>
        <v>0</v>
      </c>
      <c r="G11" s="35"/>
      <c r="H11" s="35"/>
    </row>
    <row r="12" spans="2:8" x14ac:dyDescent="0.25">
      <c r="B12" s="29" t="s">
        <v>22</v>
      </c>
      <c r="C12" s="8">
        <v>0</v>
      </c>
      <c r="D12" s="8">
        <v>0</v>
      </c>
      <c r="E12" s="8">
        <v>0</v>
      </c>
      <c r="F12" s="35">
        <v>0</v>
      </c>
      <c r="G12" s="35"/>
      <c r="H12" s="35"/>
    </row>
    <row r="13" spans="2:8" x14ac:dyDescent="0.25">
      <c r="B13" s="28"/>
      <c r="C13" s="8"/>
      <c r="D13" s="8"/>
      <c r="E13" s="8"/>
      <c r="F13" s="35"/>
      <c r="G13" s="35"/>
      <c r="H13" s="35"/>
    </row>
    <row r="14" spans="2:8" x14ac:dyDescent="0.25">
      <c r="B14" s="28"/>
      <c r="C14" s="8"/>
      <c r="D14" s="8"/>
      <c r="E14" s="8"/>
      <c r="F14" s="35"/>
      <c r="G14" s="35"/>
      <c r="H14" s="35"/>
    </row>
    <row r="15" spans="2:8" x14ac:dyDescent="0.25">
      <c r="B15" s="10"/>
      <c r="C15" s="8"/>
      <c r="D15" s="8"/>
      <c r="E15" s="9"/>
      <c r="F15" s="35"/>
      <c r="G15" s="35"/>
      <c r="H15" s="35"/>
    </row>
    <row r="16" spans="2:8" x14ac:dyDescent="0.25">
      <c r="B16" s="29"/>
      <c r="C16" s="8"/>
      <c r="D16" s="8"/>
      <c r="E16" s="9"/>
      <c r="F16" s="35"/>
      <c r="G16" s="35"/>
      <c r="H16" s="35"/>
    </row>
    <row r="17" spans="2:8" x14ac:dyDescent="0.25">
      <c r="B17" s="10"/>
      <c r="C17" s="8"/>
      <c r="D17" s="8"/>
      <c r="E17" s="9"/>
      <c r="F17" s="35"/>
      <c r="G17" s="35"/>
      <c r="H17" s="35"/>
    </row>
    <row r="18" spans="2:8" x14ac:dyDescent="0.25">
      <c r="B18" s="29"/>
      <c r="C18" s="8"/>
      <c r="D18" s="8"/>
      <c r="E18" s="9"/>
      <c r="F18" s="35"/>
      <c r="G18" s="35"/>
      <c r="H18" s="35"/>
    </row>
    <row r="19" spans="2:8" x14ac:dyDescent="0.25">
      <c r="B19" s="15" t="s">
        <v>17</v>
      </c>
      <c r="C19" s="8"/>
      <c r="D19" s="8"/>
      <c r="E19" s="9"/>
      <c r="F19" s="35"/>
      <c r="G19" s="35"/>
      <c r="H19" s="35"/>
    </row>
    <row r="21" spans="2:8" x14ac:dyDescent="0.25">
      <c r="B21" s="53"/>
      <c r="C21" s="53"/>
      <c r="D21" s="53"/>
      <c r="E21" s="53"/>
      <c r="F21" s="53"/>
      <c r="G21" s="53"/>
      <c r="H21" s="53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M435"/>
  <sheetViews>
    <sheetView topLeftCell="B234" workbookViewId="0">
      <selection activeCell="I108" sqref="I108"/>
    </sheetView>
  </sheetViews>
  <sheetFormatPr defaultRowHeight="15" x14ac:dyDescent="0.25"/>
  <cols>
    <col min="1" max="1" width="8.7109375" customWidth="1"/>
    <col min="2" max="2" width="7.42578125" bestFit="1" customWidth="1"/>
    <col min="3" max="3" width="8.42578125" bestFit="1" customWidth="1"/>
    <col min="4" max="4" width="25.42578125" customWidth="1"/>
    <col min="5" max="5" width="39" customWidth="1"/>
    <col min="6" max="6" width="29.5703125" customWidth="1"/>
    <col min="7" max="9" width="24.28515625" customWidth="1"/>
    <col min="10" max="10" width="15.7109375" customWidth="1"/>
    <col min="11" max="11" width="14.28515625" customWidth="1"/>
    <col min="13" max="13" width="11.7109375" bestFit="1" customWidth="1"/>
  </cols>
  <sheetData>
    <row r="1" spans="2:11" ht="27" customHeight="1" x14ac:dyDescent="0.25">
      <c r="B1" s="170" t="s">
        <v>232</v>
      </c>
      <c r="C1" s="170"/>
      <c r="D1" s="170"/>
      <c r="E1" s="69"/>
      <c r="F1" s="81"/>
      <c r="G1" s="3"/>
      <c r="H1" s="3"/>
      <c r="I1" s="3"/>
      <c r="J1" s="4"/>
      <c r="K1" s="4"/>
    </row>
    <row r="2" spans="2:11" ht="18" customHeight="1" x14ac:dyDescent="0.25">
      <c r="B2" s="166" t="s">
        <v>11</v>
      </c>
      <c r="C2" s="166"/>
      <c r="D2" s="166"/>
      <c r="E2" s="166"/>
      <c r="F2" s="166"/>
      <c r="G2" s="166"/>
      <c r="H2" s="166"/>
      <c r="I2" s="166"/>
      <c r="J2" s="166"/>
      <c r="K2" s="31"/>
    </row>
    <row r="3" spans="2:11" ht="18" x14ac:dyDescent="0.25">
      <c r="B3" s="3"/>
      <c r="C3" s="3"/>
      <c r="D3" s="3"/>
      <c r="E3" s="3"/>
      <c r="F3" s="19"/>
      <c r="G3" s="3"/>
      <c r="H3" s="3"/>
      <c r="I3" s="3"/>
      <c r="J3" s="4"/>
      <c r="K3" s="4"/>
    </row>
    <row r="4" spans="2:11" ht="15.75" x14ac:dyDescent="0.25">
      <c r="B4" s="184" t="s">
        <v>55</v>
      </c>
      <c r="C4" s="184"/>
      <c r="D4" s="184"/>
      <c r="E4" s="184"/>
      <c r="F4" s="184"/>
      <c r="G4" s="184"/>
      <c r="H4" s="184"/>
      <c r="I4" s="184"/>
      <c r="J4" s="184"/>
    </row>
    <row r="5" spans="2:11" ht="18" x14ac:dyDescent="0.25">
      <c r="B5" s="19"/>
      <c r="C5" s="19"/>
      <c r="D5" s="19"/>
      <c r="E5" s="19"/>
      <c r="F5" s="19"/>
      <c r="G5" s="19"/>
      <c r="H5" s="19"/>
      <c r="I5" s="19"/>
      <c r="J5" s="4"/>
    </row>
    <row r="6" spans="2:11" ht="25.5" x14ac:dyDescent="0.25">
      <c r="B6" s="174" t="s">
        <v>8</v>
      </c>
      <c r="C6" s="175"/>
      <c r="D6" s="175"/>
      <c r="E6" s="176"/>
      <c r="F6" s="44" t="s">
        <v>309</v>
      </c>
      <c r="G6" s="44" t="s">
        <v>278</v>
      </c>
      <c r="H6" s="44" t="s">
        <v>303</v>
      </c>
      <c r="I6" s="44" t="s">
        <v>308</v>
      </c>
      <c r="J6" s="44" t="s">
        <v>50</v>
      </c>
      <c r="K6" s="44" t="s">
        <v>50</v>
      </c>
    </row>
    <row r="7" spans="2:11" s="49" customFormat="1" ht="11.25" x14ac:dyDescent="0.2">
      <c r="B7" s="171">
        <v>1</v>
      </c>
      <c r="C7" s="172"/>
      <c r="D7" s="172"/>
      <c r="E7" s="173"/>
      <c r="F7" s="82">
        <v>2</v>
      </c>
      <c r="G7" s="46">
        <v>3</v>
      </c>
      <c r="H7" s="46">
        <v>4</v>
      </c>
      <c r="I7" s="46">
        <v>5</v>
      </c>
      <c r="J7" s="46" t="s">
        <v>273</v>
      </c>
      <c r="K7" s="46" t="s">
        <v>274</v>
      </c>
    </row>
    <row r="8" spans="2:11" ht="14.45" customHeight="1" x14ac:dyDescent="0.25">
      <c r="B8" s="178" t="s">
        <v>198</v>
      </c>
      <c r="C8" s="179"/>
      <c r="D8" s="180"/>
      <c r="E8" s="51" t="s">
        <v>199</v>
      </c>
      <c r="F8" s="89">
        <f>F10+F28+F78+F116+F180+F271+F307+F341+F393+F407+F95+F248</f>
        <v>3646138.0399999991</v>
      </c>
      <c r="G8" s="89">
        <f>G10+G28+G78+G116+G180+G271+G307+G341+G393+G407+G95+G248</f>
        <v>4019837</v>
      </c>
      <c r="H8" s="89">
        <f>H10+H28+H78+H116+H180+H271+H307+H341+H393+H407+H95+H248</f>
        <v>4492298</v>
      </c>
      <c r="I8" s="89">
        <f>I10+I28+I78+I116+I180+I271+I307+I341+I393+I407+I95+I248</f>
        <v>4183461.46</v>
      </c>
      <c r="J8" s="60">
        <f>I8/H8*100</f>
        <v>93.125199174231099</v>
      </c>
      <c r="K8" s="60">
        <f>I8/F8*100</f>
        <v>114.73678215430377</v>
      </c>
    </row>
    <row r="9" spans="2:11" ht="14.45" customHeight="1" x14ac:dyDescent="0.25">
      <c r="B9" s="178" t="s">
        <v>200</v>
      </c>
      <c r="C9" s="179"/>
      <c r="D9" s="180"/>
      <c r="E9" s="54" t="s">
        <v>201</v>
      </c>
      <c r="F9" s="67"/>
      <c r="G9" s="68"/>
      <c r="H9" s="60"/>
      <c r="I9" s="60"/>
      <c r="J9" s="8"/>
      <c r="K9" s="8"/>
    </row>
    <row r="10" spans="2:11" ht="14.45" customHeight="1" x14ac:dyDescent="0.25">
      <c r="B10" s="177">
        <v>11</v>
      </c>
      <c r="C10" s="177"/>
      <c r="D10" s="177"/>
      <c r="E10" s="54" t="s">
        <v>202</v>
      </c>
      <c r="F10" s="68">
        <f>F11</f>
        <v>2436832.7799999998</v>
      </c>
      <c r="G10" s="68">
        <f t="shared" ref="G10:I10" si="0">G11</f>
        <v>2827160</v>
      </c>
      <c r="H10" s="68">
        <f t="shared" si="0"/>
        <v>3008448</v>
      </c>
      <c r="I10" s="68">
        <f t="shared" si="0"/>
        <v>2993712.5300000003</v>
      </c>
      <c r="J10" s="60">
        <f>I10/H10*100</f>
        <v>99.510196952049697</v>
      </c>
      <c r="K10" s="60">
        <f>I10/F10*100</f>
        <v>122.85260419059203</v>
      </c>
    </row>
    <row r="11" spans="2:11" ht="14.45" customHeight="1" x14ac:dyDescent="0.25">
      <c r="B11" s="178">
        <v>3</v>
      </c>
      <c r="C11" s="179"/>
      <c r="D11" s="180"/>
      <c r="E11" s="51" t="s">
        <v>4</v>
      </c>
      <c r="F11" s="68">
        <f>F12+F19</f>
        <v>2436832.7799999998</v>
      </c>
      <c r="G11" s="68">
        <f t="shared" ref="G11:I11" si="1">G12+G19</f>
        <v>2827160</v>
      </c>
      <c r="H11" s="68">
        <f t="shared" si="1"/>
        <v>3008448</v>
      </c>
      <c r="I11" s="68">
        <f t="shared" si="1"/>
        <v>2993712.5300000003</v>
      </c>
      <c r="J11" s="60">
        <f t="shared" ref="J11:J80" si="2">I11/H11*100</f>
        <v>99.510196952049697</v>
      </c>
      <c r="K11" s="60">
        <f t="shared" ref="K11:K80" si="3">I11/F11*100</f>
        <v>122.85260419059203</v>
      </c>
    </row>
    <row r="12" spans="2:11" ht="14.45" customHeight="1" x14ac:dyDescent="0.25">
      <c r="B12" s="178">
        <v>31</v>
      </c>
      <c r="C12" s="179"/>
      <c r="D12" s="180"/>
      <c r="E12" s="51" t="s">
        <v>5</v>
      </c>
      <c r="F12" s="68">
        <f>F13+F15+F17</f>
        <v>2391938.34</v>
      </c>
      <c r="G12" s="68">
        <f t="shared" ref="G12:I12" si="4">G13+G15+G17</f>
        <v>2775918</v>
      </c>
      <c r="H12" s="68">
        <f t="shared" si="4"/>
        <v>2965150</v>
      </c>
      <c r="I12" s="68">
        <f t="shared" si="4"/>
        <v>2951792.08</v>
      </c>
      <c r="J12" s="60">
        <f t="shared" si="2"/>
        <v>99.549502723302368</v>
      </c>
      <c r="K12" s="60">
        <f t="shared" si="3"/>
        <v>123.405860035673</v>
      </c>
    </row>
    <row r="13" spans="2:11" ht="14.45" customHeight="1" x14ac:dyDescent="0.25">
      <c r="B13" s="178">
        <v>311</v>
      </c>
      <c r="C13" s="179"/>
      <c r="D13" s="180"/>
      <c r="E13" s="54" t="s">
        <v>34</v>
      </c>
      <c r="F13" s="68">
        <f>F14</f>
        <v>2006741.72</v>
      </c>
      <c r="G13" s="68">
        <f t="shared" ref="G13:I13" si="5">G14</f>
        <v>2304068</v>
      </c>
      <c r="H13" s="68">
        <f t="shared" si="5"/>
        <v>2483633</v>
      </c>
      <c r="I13" s="68">
        <f t="shared" si="5"/>
        <v>2470858.31</v>
      </c>
      <c r="J13" s="60">
        <f t="shared" si="2"/>
        <v>99.485645020822318</v>
      </c>
      <c r="K13" s="60">
        <f t="shared" si="3"/>
        <v>123.12786869253907</v>
      </c>
    </row>
    <row r="14" spans="2:11" ht="14.45" customHeight="1" x14ac:dyDescent="0.25">
      <c r="B14" s="57">
        <v>3111</v>
      </c>
      <c r="C14" s="58"/>
      <c r="D14" s="59"/>
      <c r="E14" s="54" t="s">
        <v>35</v>
      </c>
      <c r="F14" s="68">
        <v>2006741.72</v>
      </c>
      <c r="G14" s="68">
        <v>2304068</v>
      </c>
      <c r="H14" s="68">
        <v>2483633</v>
      </c>
      <c r="I14" s="68">
        <v>2470858.31</v>
      </c>
      <c r="J14" s="60">
        <f t="shared" si="2"/>
        <v>99.485645020822318</v>
      </c>
      <c r="K14" s="60">
        <f t="shared" si="3"/>
        <v>123.12786869253907</v>
      </c>
    </row>
    <row r="15" spans="2:11" ht="14.45" customHeight="1" x14ac:dyDescent="0.25">
      <c r="B15" s="177">
        <v>312</v>
      </c>
      <c r="C15" s="177"/>
      <c r="D15" s="177"/>
      <c r="E15" s="54" t="s">
        <v>153</v>
      </c>
      <c r="F15" s="68">
        <f>F16</f>
        <v>55870.97</v>
      </c>
      <c r="G15" s="68">
        <f t="shared" ref="G15:I15" si="6">G16</f>
        <v>87372</v>
      </c>
      <c r="H15" s="68">
        <f t="shared" si="6"/>
        <v>73553</v>
      </c>
      <c r="I15" s="68">
        <f t="shared" si="6"/>
        <v>73242.33</v>
      </c>
      <c r="J15" s="60">
        <f t="shared" si="2"/>
        <v>99.577624298125173</v>
      </c>
      <c r="K15" s="60">
        <f t="shared" si="3"/>
        <v>131.09192484039565</v>
      </c>
    </row>
    <row r="16" spans="2:11" ht="14.45" customHeight="1" x14ac:dyDescent="0.25">
      <c r="B16" s="178">
        <v>3121</v>
      </c>
      <c r="C16" s="179"/>
      <c r="D16" s="180"/>
      <c r="E16" s="54" t="s">
        <v>153</v>
      </c>
      <c r="F16" s="68">
        <v>55870.97</v>
      </c>
      <c r="G16" s="68">
        <v>87372</v>
      </c>
      <c r="H16" s="60">
        <v>73553</v>
      </c>
      <c r="I16" s="60">
        <v>73242.33</v>
      </c>
      <c r="J16" s="60">
        <f t="shared" si="2"/>
        <v>99.577624298125173</v>
      </c>
      <c r="K16" s="60">
        <f t="shared" si="3"/>
        <v>131.09192484039565</v>
      </c>
    </row>
    <row r="17" spans="2:13" ht="14.45" customHeight="1" x14ac:dyDescent="0.25">
      <c r="B17" s="178">
        <v>313</v>
      </c>
      <c r="C17" s="179"/>
      <c r="D17" s="180"/>
      <c r="E17" s="51" t="s">
        <v>154</v>
      </c>
      <c r="F17" s="68">
        <f>F18</f>
        <v>329325.65000000002</v>
      </c>
      <c r="G17" s="68">
        <f t="shared" ref="G17:I17" si="7">G18</f>
        <v>384478</v>
      </c>
      <c r="H17" s="68">
        <f t="shared" si="7"/>
        <v>407964</v>
      </c>
      <c r="I17" s="68">
        <f t="shared" si="7"/>
        <v>407691.44</v>
      </c>
      <c r="J17" s="60">
        <f t="shared" si="2"/>
        <v>99.933190183447564</v>
      </c>
      <c r="K17" s="60">
        <f t="shared" si="3"/>
        <v>123.79583552025176</v>
      </c>
    </row>
    <row r="18" spans="2:13" ht="14.45" customHeight="1" x14ac:dyDescent="0.25">
      <c r="B18" s="178">
        <v>3132</v>
      </c>
      <c r="C18" s="179"/>
      <c r="D18" s="180"/>
      <c r="E18" s="51" t="s">
        <v>155</v>
      </c>
      <c r="F18" s="68">
        <v>329325.65000000002</v>
      </c>
      <c r="G18" s="68">
        <v>384478</v>
      </c>
      <c r="H18" s="60">
        <v>407964</v>
      </c>
      <c r="I18" s="60">
        <v>407691.44</v>
      </c>
      <c r="J18" s="60">
        <f t="shared" si="2"/>
        <v>99.933190183447564</v>
      </c>
      <c r="K18" s="60">
        <f t="shared" si="3"/>
        <v>123.79583552025176</v>
      </c>
    </row>
    <row r="19" spans="2:13" ht="14.45" customHeight="1" x14ac:dyDescent="0.25">
      <c r="B19" s="178">
        <v>32</v>
      </c>
      <c r="C19" s="179"/>
      <c r="D19" s="180"/>
      <c r="E19" s="51" t="s">
        <v>13</v>
      </c>
      <c r="F19" s="68">
        <f>F20+F22+F24</f>
        <v>44894.44</v>
      </c>
      <c r="G19" s="68">
        <f t="shared" ref="G19:I19" si="8">G20+G22+G24</f>
        <v>51242</v>
      </c>
      <c r="H19" s="68">
        <f t="shared" si="8"/>
        <v>43298</v>
      </c>
      <c r="I19" s="68">
        <f t="shared" si="8"/>
        <v>41920.449999999997</v>
      </c>
      <c r="J19" s="60">
        <f t="shared" si="2"/>
        <v>96.818444269943186</v>
      </c>
      <c r="K19" s="60">
        <f t="shared" si="3"/>
        <v>93.3755939488275</v>
      </c>
    </row>
    <row r="20" spans="2:13" ht="14.45" customHeight="1" x14ac:dyDescent="0.25">
      <c r="B20" s="177">
        <v>321</v>
      </c>
      <c r="C20" s="177"/>
      <c r="D20" s="177"/>
      <c r="E20" s="54" t="s">
        <v>36</v>
      </c>
      <c r="F20" s="68">
        <f>F21</f>
        <v>37265.29</v>
      </c>
      <c r="G20" s="68">
        <f>G21</f>
        <v>41793</v>
      </c>
      <c r="H20" s="68">
        <f t="shared" ref="H20:I20" si="9">H21</f>
        <v>37457</v>
      </c>
      <c r="I20" s="68">
        <f t="shared" si="9"/>
        <v>36088.449999999997</v>
      </c>
      <c r="J20" s="60">
        <f t="shared" si="2"/>
        <v>96.346343807566001</v>
      </c>
      <c r="K20" s="60">
        <f t="shared" si="3"/>
        <v>96.841994252560482</v>
      </c>
      <c r="M20" s="98"/>
    </row>
    <row r="21" spans="2:13" ht="14.45" customHeight="1" x14ac:dyDescent="0.25">
      <c r="B21" s="177">
        <v>3212</v>
      </c>
      <c r="C21" s="177"/>
      <c r="D21" s="177"/>
      <c r="E21" s="54" t="s">
        <v>157</v>
      </c>
      <c r="F21" s="68">
        <v>37265.29</v>
      </c>
      <c r="G21" s="68">
        <v>41793</v>
      </c>
      <c r="H21" s="60">
        <v>37457</v>
      </c>
      <c r="I21" s="60">
        <v>36088.449999999997</v>
      </c>
      <c r="J21" s="60">
        <f t="shared" si="2"/>
        <v>96.346343807566001</v>
      </c>
      <c r="K21" s="60">
        <f t="shared" si="3"/>
        <v>96.841994252560482</v>
      </c>
    </row>
    <row r="22" spans="2:13" ht="14.45" customHeight="1" x14ac:dyDescent="0.25">
      <c r="B22" s="178">
        <v>323</v>
      </c>
      <c r="C22" s="179"/>
      <c r="D22" s="180"/>
      <c r="E22" s="54" t="s">
        <v>165</v>
      </c>
      <c r="F22" s="68">
        <f>F23</f>
        <v>4300.29</v>
      </c>
      <c r="G22" s="68">
        <f t="shared" ref="G22:I22" si="10">G23</f>
        <v>5301</v>
      </c>
      <c r="H22" s="68">
        <f t="shared" si="10"/>
        <v>3200</v>
      </c>
      <c r="I22" s="68">
        <f t="shared" si="10"/>
        <v>3200</v>
      </c>
      <c r="J22" s="60">
        <f t="shared" si="2"/>
        <v>100</v>
      </c>
      <c r="K22" s="60">
        <f t="shared" si="3"/>
        <v>74.413586060474984</v>
      </c>
    </row>
    <row r="23" spans="2:13" x14ac:dyDescent="0.25">
      <c r="B23" s="178">
        <v>3236</v>
      </c>
      <c r="C23" s="179"/>
      <c r="D23" s="180"/>
      <c r="E23" s="59" t="s">
        <v>171</v>
      </c>
      <c r="F23" s="68">
        <v>4300.29</v>
      </c>
      <c r="G23" s="68">
        <v>5301</v>
      </c>
      <c r="H23" s="60">
        <v>3200</v>
      </c>
      <c r="I23" s="60">
        <v>3200</v>
      </c>
      <c r="J23" s="60">
        <f t="shared" si="2"/>
        <v>100</v>
      </c>
      <c r="K23" s="60">
        <f t="shared" si="3"/>
        <v>74.413586060474984</v>
      </c>
    </row>
    <row r="24" spans="2:13" x14ac:dyDescent="0.25">
      <c r="B24" s="178">
        <v>329</v>
      </c>
      <c r="C24" s="179"/>
      <c r="D24" s="180"/>
      <c r="E24" s="59" t="s">
        <v>176</v>
      </c>
      <c r="F24" s="68">
        <f>F25</f>
        <v>3328.86</v>
      </c>
      <c r="G24" s="68">
        <f t="shared" ref="G24:I24" si="11">G25</f>
        <v>4148</v>
      </c>
      <c r="H24" s="68">
        <f t="shared" si="11"/>
        <v>2641</v>
      </c>
      <c r="I24" s="68">
        <f t="shared" si="11"/>
        <v>2632</v>
      </c>
      <c r="J24" s="60">
        <f t="shared" si="2"/>
        <v>99.659219992427111</v>
      </c>
      <c r="K24" s="60">
        <f t="shared" si="3"/>
        <v>79.066106715211816</v>
      </c>
    </row>
    <row r="25" spans="2:13" x14ac:dyDescent="0.25">
      <c r="B25" s="178">
        <v>3295</v>
      </c>
      <c r="C25" s="179"/>
      <c r="D25" s="180"/>
      <c r="E25" s="59" t="s">
        <v>179</v>
      </c>
      <c r="F25" s="68">
        <v>3328.86</v>
      </c>
      <c r="G25" s="68">
        <v>4148</v>
      </c>
      <c r="H25" s="60">
        <v>2641</v>
      </c>
      <c r="I25" s="60">
        <v>2632</v>
      </c>
      <c r="J25" s="60">
        <f t="shared" si="2"/>
        <v>99.659219992427111</v>
      </c>
      <c r="K25" s="60">
        <f t="shared" si="3"/>
        <v>79.066106715211816</v>
      </c>
    </row>
    <row r="26" spans="2:13" x14ac:dyDescent="0.25">
      <c r="B26" s="177" t="s">
        <v>203</v>
      </c>
      <c r="C26" s="177"/>
      <c r="D26" s="177"/>
      <c r="E26" s="54" t="s">
        <v>199</v>
      </c>
      <c r="F26" s="68"/>
      <c r="G26" s="68"/>
      <c r="H26" s="60"/>
      <c r="I26" s="60"/>
      <c r="J26" s="60"/>
      <c r="K26" s="60"/>
    </row>
    <row r="27" spans="2:13" ht="25.5" x14ac:dyDescent="0.25">
      <c r="B27" s="177" t="s">
        <v>204</v>
      </c>
      <c r="C27" s="177"/>
      <c r="D27" s="177"/>
      <c r="E27" s="54" t="s">
        <v>205</v>
      </c>
      <c r="F27" s="68"/>
      <c r="G27" s="68"/>
      <c r="H27" s="60"/>
      <c r="I27" s="60"/>
      <c r="J27" s="60"/>
      <c r="K27" s="60"/>
    </row>
    <row r="28" spans="2:13" x14ac:dyDescent="0.25">
      <c r="B28" s="178">
        <v>11</v>
      </c>
      <c r="C28" s="179"/>
      <c r="D28" s="180"/>
      <c r="E28" s="54" t="s">
        <v>206</v>
      </c>
      <c r="F28" s="68">
        <f>F29+F64</f>
        <v>195823.53</v>
      </c>
      <c r="G28" s="68">
        <f t="shared" ref="G28:I28" si="12">G29+G64</f>
        <v>299396</v>
      </c>
      <c r="H28" s="68">
        <f t="shared" si="12"/>
        <v>299396</v>
      </c>
      <c r="I28" s="68">
        <f t="shared" si="12"/>
        <v>189732.52999999997</v>
      </c>
      <c r="J28" s="60">
        <f t="shared" si="2"/>
        <v>63.371765153843064</v>
      </c>
      <c r="K28" s="60">
        <f t="shared" si="3"/>
        <v>96.889546419676932</v>
      </c>
    </row>
    <row r="29" spans="2:13" x14ac:dyDescent="0.25">
      <c r="B29" s="178">
        <v>3</v>
      </c>
      <c r="C29" s="179"/>
      <c r="D29" s="180"/>
      <c r="E29" s="59" t="s">
        <v>4</v>
      </c>
      <c r="F29" s="68">
        <f>F30+F57+F61</f>
        <v>193166.98</v>
      </c>
      <c r="G29" s="68">
        <f t="shared" ref="G29:I29" si="13">G30+G57+G61</f>
        <v>262396</v>
      </c>
      <c r="H29" s="68">
        <f t="shared" si="13"/>
        <v>269396</v>
      </c>
      <c r="I29" s="68">
        <f t="shared" si="13"/>
        <v>180293.31999999998</v>
      </c>
      <c r="J29" s="60">
        <f t="shared" si="2"/>
        <v>66.925017446435717</v>
      </c>
      <c r="K29" s="60">
        <f t="shared" si="3"/>
        <v>93.335475866527489</v>
      </c>
    </row>
    <row r="30" spans="2:13" x14ac:dyDescent="0.25">
      <c r="B30" s="178">
        <v>32</v>
      </c>
      <c r="C30" s="179"/>
      <c r="D30" s="180"/>
      <c r="E30" s="59" t="s">
        <v>13</v>
      </c>
      <c r="F30" s="68">
        <f>F31+F34+F40+F50+F52</f>
        <v>192176.40000000002</v>
      </c>
      <c r="G30" s="68">
        <f t="shared" ref="G30:I30" si="14">G31+G34+G40+G50+G52</f>
        <v>261396</v>
      </c>
      <c r="H30" s="68">
        <f t="shared" si="14"/>
        <v>268396</v>
      </c>
      <c r="I30" s="68">
        <f t="shared" si="14"/>
        <v>178715.24</v>
      </c>
      <c r="J30" s="60">
        <f t="shared" si="2"/>
        <v>66.586402181850687</v>
      </c>
      <c r="K30" s="60">
        <f t="shared" si="3"/>
        <v>92.995414629475817</v>
      </c>
    </row>
    <row r="31" spans="2:13" x14ac:dyDescent="0.25">
      <c r="B31" s="178">
        <v>321</v>
      </c>
      <c r="C31" s="179"/>
      <c r="D31" s="180"/>
      <c r="E31" s="59" t="s">
        <v>255</v>
      </c>
      <c r="F31" s="68">
        <f>F32+F33</f>
        <v>3178.27</v>
      </c>
      <c r="G31" s="68">
        <f t="shared" ref="G31:I31" si="15">G32+G33</f>
        <v>10000</v>
      </c>
      <c r="H31" s="68">
        <f t="shared" si="15"/>
        <v>6200</v>
      </c>
      <c r="I31" s="68">
        <f t="shared" si="15"/>
        <v>200</v>
      </c>
      <c r="J31" s="60">
        <f t="shared" si="2"/>
        <v>3.225806451612903</v>
      </c>
      <c r="K31" s="60">
        <f t="shared" si="3"/>
        <v>6.2927315803880726</v>
      </c>
    </row>
    <row r="32" spans="2:13" x14ac:dyDescent="0.25">
      <c r="B32" s="177">
        <v>3211</v>
      </c>
      <c r="C32" s="177"/>
      <c r="D32" s="177"/>
      <c r="E32" s="54" t="s">
        <v>37</v>
      </c>
      <c r="F32" s="68">
        <v>1282.03</v>
      </c>
      <c r="G32" s="68">
        <v>5000</v>
      </c>
      <c r="H32" s="60">
        <v>6000</v>
      </c>
      <c r="I32" s="60">
        <v>0</v>
      </c>
      <c r="J32" s="60">
        <f t="shared" si="2"/>
        <v>0</v>
      </c>
      <c r="K32" s="60">
        <f t="shared" si="3"/>
        <v>0</v>
      </c>
    </row>
    <row r="33" spans="2:11" x14ac:dyDescent="0.25">
      <c r="B33" s="177">
        <v>3213</v>
      </c>
      <c r="C33" s="177"/>
      <c r="D33" s="177"/>
      <c r="E33" s="54" t="s">
        <v>158</v>
      </c>
      <c r="F33" s="68">
        <v>1896.24</v>
      </c>
      <c r="G33" s="68">
        <v>5000</v>
      </c>
      <c r="H33" s="60">
        <v>200</v>
      </c>
      <c r="I33" s="60">
        <v>200</v>
      </c>
      <c r="J33" s="60">
        <f t="shared" si="2"/>
        <v>100</v>
      </c>
      <c r="K33" s="60">
        <f t="shared" si="3"/>
        <v>10.547188119647302</v>
      </c>
    </row>
    <row r="34" spans="2:11" x14ac:dyDescent="0.25">
      <c r="B34" s="178">
        <v>322</v>
      </c>
      <c r="C34" s="179"/>
      <c r="D34" s="180"/>
      <c r="E34" s="54" t="s">
        <v>160</v>
      </c>
      <c r="F34" s="68">
        <f>SUM(F35:F39)</f>
        <v>101856.64</v>
      </c>
      <c r="G34" s="68">
        <f t="shared" ref="G34:I34" si="16">SUM(G35:G39)</f>
        <v>149400</v>
      </c>
      <c r="H34" s="68">
        <f t="shared" si="16"/>
        <v>136597</v>
      </c>
      <c r="I34" s="68">
        <f t="shared" si="16"/>
        <v>83764.66</v>
      </c>
      <c r="J34" s="60">
        <f t="shared" si="2"/>
        <v>61.322474139256357</v>
      </c>
      <c r="K34" s="60">
        <f t="shared" si="3"/>
        <v>82.237800108073472</v>
      </c>
    </row>
    <row r="35" spans="2:11" x14ac:dyDescent="0.25">
      <c r="B35" s="178">
        <v>3221</v>
      </c>
      <c r="C35" s="179"/>
      <c r="D35" s="180"/>
      <c r="E35" s="59" t="s">
        <v>161</v>
      </c>
      <c r="F35" s="68">
        <v>17909.18</v>
      </c>
      <c r="G35" s="68">
        <v>15000</v>
      </c>
      <c r="H35" s="60">
        <f>G35</f>
        <v>15000</v>
      </c>
      <c r="I35" s="60">
        <v>12877.25</v>
      </c>
      <c r="J35" s="60">
        <f t="shared" si="2"/>
        <v>85.848333333333343</v>
      </c>
      <c r="K35" s="60">
        <f t="shared" si="3"/>
        <v>71.903068705546531</v>
      </c>
    </row>
    <row r="36" spans="2:11" x14ac:dyDescent="0.25">
      <c r="B36" s="178">
        <v>3222</v>
      </c>
      <c r="C36" s="179"/>
      <c r="D36" s="180"/>
      <c r="E36" s="59" t="s">
        <v>267</v>
      </c>
      <c r="F36" s="68">
        <v>0</v>
      </c>
      <c r="G36" s="68">
        <v>4800</v>
      </c>
      <c r="H36" s="60">
        <v>100</v>
      </c>
      <c r="I36" s="60">
        <v>0</v>
      </c>
      <c r="J36" s="60">
        <f t="shared" si="2"/>
        <v>0</v>
      </c>
      <c r="K36" s="60" t="e">
        <f t="shared" si="3"/>
        <v>#DIV/0!</v>
      </c>
    </row>
    <row r="37" spans="2:11" x14ac:dyDescent="0.25">
      <c r="B37" s="178">
        <v>3223</v>
      </c>
      <c r="C37" s="179"/>
      <c r="D37" s="180"/>
      <c r="E37" s="59" t="s">
        <v>162</v>
      </c>
      <c r="F37" s="68">
        <v>82350.53</v>
      </c>
      <c r="G37" s="68">
        <v>125000</v>
      </c>
      <c r="H37" s="60">
        <v>111697</v>
      </c>
      <c r="I37" s="60">
        <v>66914.14</v>
      </c>
      <c r="J37" s="60">
        <f t="shared" si="2"/>
        <v>59.906837247195533</v>
      </c>
      <c r="K37" s="60">
        <f t="shared" si="3"/>
        <v>81.255263323745453</v>
      </c>
    </row>
    <row r="38" spans="2:11" ht="25.5" x14ac:dyDescent="0.25">
      <c r="B38" s="177">
        <v>3224</v>
      </c>
      <c r="C38" s="177"/>
      <c r="D38" s="177"/>
      <c r="E38" s="54" t="s">
        <v>163</v>
      </c>
      <c r="F38" s="68">
        <v>1416.96</v>
      </c>
      <c r="G38" s="68">
        <v>2000</v>
      </c>
      <c r="H38" s="60">
        <v>7300</v>
      </c>
      <c r="I38" s="60">
        <v>3380.1</v>
      </c>
      <c r="J38" s="60">
        <f t="shared" si="2"/>
        <v>46.302739726027397</v>
      </c>
      <c r="K38" s="60">
        <f t="shared" si="3"/>
        <v>238.54590108401084</v>
      </c>
    </row>
    <row r="39" spans="2:11" x14ac:dyDescent="0.25">
      <c r="B39" s="177">
        <v>3225</v>
      </c>
      <c r="C39" s="177"/>
      <c r="D39" s="177"/>
      <c r="E39" s="54" t="s">
        <v>207</v>
      </c>
      <c r="F39" s="68">
        <v>179.97</v>
      </c>
      <c r="G39" s="68">
        <v>2600</v>
      </c>
      <c r="H39" s="60">
        <v>2500</v>
      </c>
      <c r="I39" s="60">
        <v>593.16999999999996</v>
      </c>
      <c r="J39" s="60">
        <f t="shared" si="2"/>
        <v>23.726799999999997</v>
      </c>
      <c r="K39" s="60">
        <f t="shared" si="3"/>
        <v>329.59382119242093</v>
      </c>
    </row>
    <row r="40" spans="2:11" x14ac:dyDescent="0.25">
      <c r="B40" s="178">
        <v>323</v>
      </c>
      <c r="C40" s="179"/>
      <c r="D40" s="180"/>
      <c r="E40" s="54" t="s">
        <v>165</v>
      </c>
      <c r="F40" s="68">
        <f>SUM(F41:F49)</f>
        <v>86449.17</v>
      </c>
      <c r="G40" s="68">
        <f t="shared" ref="G40:I40" si="17">SUM(G41:G49)</f>
        <v>100139</v>
      </c>
      <c r="H40" s="68">
        <f t="shared" si="17"/>
        <v>124299</v>
      </c>
      <c r="I40" s="68">
        <f t="shared" si="17"/>
        <v>93626.03</v>
      </c>
      <c r="J40" s="60">
        <f t="shared" si="2"/>
        <v>75.323236711477975</v>
      </c>
      <c r="K40" s="60">
        <f t="shared" si="3"/>
        <v>108.30182637959393</v>
      </c>
    </row>
    <row r="41" spans="2:11" x14ac:dyDescent="0.25">
      <c r="B41" s="178">
        <v>3231</v>
      </c>
      <c r="C41" s="179"/>
      <c r="D41" s="180"/>
      <c r="E41" s="59" t="s">
        <v>166</v>
      </c>
      <c r="F41" s="68">
        <v>5063.8100000000004</v>
      </c>
      <c r="G41" s="68">
        <v>4500</v>
      </c>
      <c r="H41" s="60">
        <v>4800</v>
      </c>
      <c r="I41" s="60">
        <v>4997.17</v>
      </c>
      <c r="J41" s="60">
        <f t="shared" si="2"/>
        <v>104.10770833333333</v>
      </c>
      <c r="K41" s="60">
        <f t="shared" si="3"/>
        <v>98.683994857626956</v>
      </c>
    </row>
    <row r="42" spans="2:11" x14ac:dyDescent="0.25">
      <c r="B42" s="178">
        <v>3232</v>
      </c>
      <c r="C42" s="179"/>
      <c r="D42" s="180"/>
      <c r="E42" s="59" t="s">
        <v>167</v>
      </c>
      <c r="F42" s="68">
        <v>39415.57</v>
      </c>
      <c r="G42" s="68">
        <v>25499</v>
      </c>
      <c r="H42" s="60">
        <v>29499</v>
      </c>
      <c r="I42" s="60">
        <v>18976.990000000002</v>
      </c>
      <c r="J42" s="60">
        <f t="shared" si="2"/>
        <v>64.330960371538026</v>
      </c>
      <c r="K42" s="60">
        <f t="shared" si="3"/>
        <v>48.14592304513166</v>
      </c>
    </row>
    <row r="43" spans="2:11" x14ac:dyDescent="0.25">
      <c r="B43" s="178">
        <v>3233</v>
      </c>
      <c r="C43" s="179"/>
      <c r="D43" s="180"/>
      <c r="E43" s="59" t="s">
        <v>168</v>
      </c>
      <c r="F43" s="68">
        <v>1382.29</v>
      </c>
      <c r="G43" s="68">
        <v>14700</v>
      </c>
      <c r="H43" s="60">
        <v>2500</v>
      </c>
      <c r="I43" s="60">
        <v>2030</v>
      </c>
      <c r="J43" s="60">
        <f t="shared" si="2"/>
        <v>81.2</v>
      </c>
      <c r="K43" s="60">
        <f t="shared" si="3"/>
        <v>146.8577505443865</v>
      </c>
    </row>
    <row r="44" spans="2:11" x14ac:dyDescent="0.25">
      <c r="B44" s="177">
        <v>3234</v>
      </c>
      <c r="C44" s="177"/>
      <c r="D44" s="177"/>
      <c r="E44" s="54" t="s">
        <v>169</v>
      </c>
      <c r="F44" s="68">
        <v>13634.96</v>
      </c>
      <c r="G44" s="68">
        <v>13000</v>
      </c>
      <c r="H44" s="60">
        <v>13000</v>
      </c>
      <c r="I44" s="60">
        <v>11976.87</v>
      </c>
      <c r="J44" s="60">
        <f t="shared" si="2"/>
        <v>92.129769230769227</v>
      </c>
      <c r="K44" s="60">
        <f t="shared" si="3"/>
        <v>87.839421604463837</v>
      </c>
    </row>
    <row r="45" spans="2:11" x14ac:dyDescent="0.25">
      <c r="B45" s="177">
        <v>3235</v>
      </c>
      <c r="C45" s="177"/>
      <c r="D45" s="177"/>
      <c r="E45" s="54" t="s">
        <v>170</v>
      </c>
      <c r="F45" s="68">
        <v>1249.48</v>
      </c>
      <c r="G45" s="68">
        <v>6000</v>
      </c>
      <c r="H45" s="60">
        <v>4500</v>
      </c>
      <c r="I45" s="60">
        <v>2446.39</v>
      </c>
      <c r="J45" s="60">
        <f t="shared" si="2"/>
        <v>54.364222222222224</v>
      </c>
      <c r="K45" s="60">
        <f t="shared" si="3"/>
        <v>195.79264974229278</v>
      </c>
    </row>
    <row r="46" spans="2:11" x14ac:dyDescent="0.25">
      <c r="B46" s="178">
        <v>3236</v>
      </c>
      <c r="C46" s="179"/>
      <c r="D46" s="180"/>
      <c r="E46" s="54" t="s">
        <v>171</v>
      </c>
      <c r="F46" s="68">
        <v>0</v>
      </c>
      <c r="G46" s="68">
        <v>0</v>
      </c>
      <c r="H46" s="60">
        <v>0</v>
      </c>
      <c r="I46" s="60">
        <v>0</v>
      </c>
      <c r="J46" s="60" t="e">
        <f t="shared" si="2"/>
        <v>#DIV/0!</v>
      </c>
      <c r="K46" s="60" t="e">
        <f t="shared" si="3"/>
        <v>#DIV/0!</v>
      </c>
    </row>
    <row r="47" spans="2:11" x14ac:dyDescent="0.25">
      <c r="B47" s="178">
        <v>3237</v>
      </c>
      <c r="C47" s="179"/>
      <c r="D47" s="180"/>
      <c r="E47" s="59" t="s">
        <v>172</v>
      </c>
      <c r="F47" s="68">
        <v>3031.98</v>
      </c>
      <c r="G47" s="68">
        <v>15940</v>
      </c>
      <c r="H47" s="60">
        <v>45000</v>
      </c>
      <c r="I47" s="60">
        <v>25616.74</v>
      </c>
      <c r="J47" s="60">
        <f t="shared" si="2"/>
        <v>56.926088888888891</v>
      </c>
      <c r="K47" s="60">
        <f t="shared" si="3"/>
        <v>844.8848607180787</v>
      </c>
    </row>
    <row r="48" spans="2:11" x14ac:dyDescent="0.25">
      <c r="B48" s="178">
        <v>3238</v>
      </c>
      <c r="C48" s="179"/>
      <c r="D48" s="180"/>
      <c r="E48" s="59" t="s">
        <v>173</v>
      </c>
      <c r="F48" s="68">
        <v>2652.74</v>
      </c>
      <c r="G48" s="68">
        <v>10000</v>
      </c>
      <c r="H48" s="60">
        <v>5000</v>
      </c>
      <c r="I48" s="60">
        <v>4625.79</v>
      </c>
      <c r="J48" s="60">
        <f t="shared" si="2"/>
        <v>92.515799999999999</v>
      </c>
      <c r="K48" s="60">
        <f t="shared" si="3"/>
        <v>174.37781312906657</v>
      </c>
    </row>
    <row r="49" spans="2:11" x14ac:dyDescent="0.25">
      <c r="B49" s="178">
        <v>3239</v>
      </c>
      <c r="C49" s="179"/>
      <c r="D49" s="180"/>
      <c r="E49" s="59" t="s">
        <v>174</v>
      </c>
      <c r="F49" s="68">
        <v>20018.34</v>
      </c>
      <c r="G49" s="68">
        <v>10500</v>
      </c>
      <c r="H49" s="60">
        <v>20000</v>
      </c>
      <c r="I49" s="60">
        <v>22956.080000000002</v>
      </c>
      <c r="J49" s="60">
        <f t="shared" si="2"/>
        <v>114.7804</v>
      </c>
      <c r="K49" s="60">
        <f t="shared" si="3"/>
        <v>114.67524280235027</v>
      </c>
    </row>
    <row r="50" spans="2:11" ht="25.5" x14ac:dyDescent="0.25">
      <c r="B50" s="177">
        <v>324</v>
      </c>
      <c r="C50" s="177"/>
      <c r="D50" s="177"/>
      <c r="E50" s="54" t="s">
        <v>208</v>
      </c>
      <c r="F50" s="68">
        <f>F51</f>
        <v>0</v>
      </c>
      <c r="G50" s="68">
        <f t="shared" ref="G50:I50" si="18">G51</f>
        <v>557</v>
      </c>
      <c r="H50" s="68">
        <f t="shared" si="18"/>
        <v>0</v>
      </c>
      <c r="I50" s="68">
        <f t="shared" si="18"/>
        <v>0</v>
      </c>
      <c r="J50" s="60" t="e">
        <f t="shared" si="2"/>
        <v>#DIV/0!</v>
      </c>
      <c r="K50" s="60" t="e">
        <f t="shared" si="3"/>
        <v>#DIV/0!</v>
      </c>
    </row>
    <row r="51" spans="2:11" ht="25.5" x14ac:dyDescent="0.25">
      <c r="B51" s="177">
        <v>3241</v>
      </c>
      <c r="C51" s="177"/>
      <c r="D51" s="177"/>
      <c r="E51" s="54" t="s">
        <v>208</v>
      </c>
      <c r="F51" s="68">
        <v>0</v>
      </c>
      <c r="G51" s="68">
        <v>557</v>
      </c>
      <c r="H51" s="60">
        <v>0</v>
      </c>
      <c r="I51" s="60">
        <v>0</v>
      </c>
      <c r="J51" s="60" t="e">
        <f t="shared" si="2"/>
        <v>#DIV/0!</v>
      </c>
      <c r="K51" s="60" t="e">
        <f t="shared" si="3"/>
        <v>#DIV/0!</v>
      </c>
    </row>
    <row r="52" spans="2:11" x14ac:dyDescent="0.25">
      <c r="B52" s="178">
        <v>329</v>
      </c>
      <c r="C52" s="179"/>
      <c r="D52" s="180"/>
      <c r="E52" s="54" t="s">
        <v>176</v>
      </c>
      <c r="F52" s="68">
        <f>SUM(F53:F56)</f>
        <v>692.32</v>
      </c>
      <c r="G52" s="68">
        <f t="shared" ref="G52:I52" si="19">SUM(G53:G56)</f>
        <v>1300</v>
      </c>
      <c r="H52" s="68">
        <f t="shared" si="19"/>
        <v>1300</v>
      </c>
      <c r="I52" s="68">
        <f t="shared" si="19"/>
        <v>1124.55</v>
      </c>
      <c r="J52" s="60">
        <f t="shared" si="2"/>
        <v>86.503846153846155</v>
      </c>
      <c r="K52" s="60">
        <f t="shared" si="3"/>
        <v>162.43211231800322</v>
      </c>
    </row>
    <row r="53" spans="2:11" x14ac:dyDescent="0.25">
      <c r="B53" s="83">
        <v>3293</v>
      </c>
      <c r="C53" s="84"/>
      <c r="D53" s="85"/>
      <c r="E53" s="67" t="s">
        <v>178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0" t="e">
        <f t="shared" si="3"/>
        <v>#DIV/0!</v>
      </c>
    </row>
    <row r="54" spans="2:11" x14ac:dyDescent="0.25">
      <c r="B54" s="178">
        <v>3294</v>
      </c>
      <c r="C54" s="179"/>
      <c r="D54" s="180"/>
      <c r="E54" s="59" t="s">
        <v>218</v>
      </c>
      <c r="F54" s="68">
        <v>0</v>
      </c>
      <c r="G54" s="68">
        <v>0</v>
      </c>
      <c r="H54" s="60">
        <f>G54</f>
        <v>0</v>
      </c>
      <c r="I54" s="60">
        <v>0</v>
      </c>
      <c r="J54" s="60" t="e">
        <f t="shared" si="2"/>
        <v>#DIV/0!</v>
      </c>
      <c r="K54" s="60" t="e">
        <f t="shared" si="3"/>
        <v>#DIV/0!</v>
      </c>
    </row>
    <row r="55" spans="2:11" x14ac:dyDescent="0.25">
      <c r="B55" s="120">
        <v>3295</v>
      </c>
      <c r="C55" s="121"/>
      <c r="D55" s="122"/>
      <c r="E55" s="122" t="s">
        <v>179</v>
      </c>
      <c r="F55" s="68">
        <v>0</v>
      </c>
      <c r="G55" s="68">
        <v>0</v>
      </c>
      <c r="H55" s="60">
        <v>0</v>
      </c>
      <c r="I55" s="60">
        <v>191.16</v>
      </c>
      <c r="J55" s="60"/>
      <c r="K55" s="60" t="e">
        <f t="shared" si="3"/>
        <v>#DIV/0!</v>
      </c>
    </row>
    <row r="56" spans="2:11" x14ac:dyDescent="0.25">
      <c r="B56" s="177">
        <v>3299</v>
      </c>
      <c r="C56" s="177"/>
      <c r="D56" s="177"/>
      <c r="E56" s="54" t="s">
        <v>176</v>
      </c>
      <c r="F56" s="68">
        <v>692.32</v>
      </c>
      <c r="G56" s="68">
        <v>1300</v>
      </c>
      <c r="H56" s="60">
        <f>G56</f>
        <v>1300</v>
      </c>
      <c r="I56" s="60">
        <v>933.39</v>
      </c>
      <c r="J56" s="60">
        <f t="shared" si="2"/>
        <v>71.799230769230775</v>
      </c>
      <c r="K56" s="60">
        <f t="shared" si="3"/>
        <v>134.82060318927662</v>
      </c>
    </row>
    <row r="57" spans="2:11" x14ac:dyDescent="0.25">
      <c r="B57" s="178">
        <v>34</v>
      </c>
      <c r="C57" s="179"/>
      <c r="D57" s="180"/>
      <c r="E57" s="54" t="s">
        <v>180</v>
      </c>
      <c r="F57" s="68">
        <f>F58</f>
        <v>990.58</v>
      </c>
      <c r="G57" s="68">
        <f t="shared" ref="G57:I57" si="20">G58</f>
        <v>1000</v>
      </c>
      <c r="H57" s="68">
        <f t="shared" si="20"/>
        <v>1000</v>
      </c>
      <c r="I57" s="68">
        <f t="shared" si="20"/>
        <v>1390.58</v>
      </c>
      <c r="J57" s="60">
        <f t="shared" si="2"/>
        <v>139.05799999999999</v>
      </c>
      <c r="K57" s="60">
        <f t="shared" si="3"/>
        <v>140.38038320983665</v>
      </c>
    </row>
    <row r="58" spans="2:11" x14ac:dyDescent="0.25">
      <c r="B58" s="178">
        <v>343</v>
      </c>
      <c r="C58" s="179"/>
      <c r="D58" s="180"/>
      <c r="E58" s="59" t="s">
        <v>181</v>
      </c>
      <c r="F58" s="68">
        <f>F59+F60</f>
        <v>990.58</v>
      </c>
      <c r="G58" s="68">
        <f t="shared" ref="G58:I58" si="21">G59+G60</f>
        <v>1000</v>
      </c>
      <c r="H58" s="68">
        <f t="shared" si="21"/>
        <v>1000</v>
      </c>
      <c r="I58" s="68">
        <f t="shared" si="21"/>
        <v>1390.58</v>
      </c>
      <c r="J58" s="60">
        <f t="shared" si="2"/>
        <v>139.05799999999999</v>
      </c>
      <c r="K58" s="60">
        <f t="shared" si="3"/>
        <v>140.38038320983665</v>
      </c>
    </row>
    <row r="59" spans="2:11" x14ac:dyDescent="0.25">
      <c r="B59" s="178">
        <v>3431</v>
      </c>
      <c r="C59" s="179"/>
      <c r="D59" s="180"/>
      <c r="E59" s="59" t="s">
        <v>182</v>
      </c>
      <c r="F59" s="68">
        <v>990.58</v>
      </c>
      <c r="G59" s="68">
        <v>1000</v>
      </c>
      <c r="H59" s="60">
        <f>G59</f>
        <v>1000</v>
      </c>
      <c r="I59" s="60">
        <v>1390.58</v>
      </c>
      <c r="J59" s="60">
        <f t="shared" si="2"/>
        <v>139.05799999999999</v>
      </c>
      <c r="K59" s="60">
        <f t="shared" si="3"/>
        <v>140.38038320983665</v>
      </c>
    </row>
    <row r="60" spans="2:11" x14ac:dyDescent="0.25">
      <c r="B60" s="83">
        <v>3433</v>
      </c>
      <c r="C60" s="84"/>
      <c r="D60" s="85"/>
      <c r="E60" s="85" t="s">
        <v>184</v>
      </c>
      <c r="F60" s="68">
        <v>0</v>
      </c>
      <c r="G60" s="68">
        <v>0</v>
      </c>
      <c r="H60" s="68">
        <v>0</v>
      </c>
      <c r="I60" s="68">
        <v>0</v>
      </c>
      <c r="J60" s="60" t="e">
        <f t="shared" si="2"/>
        <v>#DIV/0!</v>
      </c>
      <c r="K60" s="60" t="e">
        <f t="shared" si="3"/>
        <v>#DIV/0!</v>
      </c>
    </row>
    <row r="61" spans="2:11" ht="25.5" x14ac:dyDescent="0.25">
      <c r="B61" s="177">
        <v>37</v>
      </c>
      <c r="C61" s="177"/>
      <c r="D61" s="177"/>
      <c r="E61" s="54" t="s">
        <v>235</v>
      </c>
      <c r="F61" s="68">
        <f>F62</f>
        <v>0</v>
      </c>
      <c r="G61" s="68">
        <f t="shared" ref="G61:I61" si="22">G62</f>
        <v>0</v>
      </c>
      <c r="H61" s="68">
        <f t="shared" si="22"/>
        <v>0</v>
      </c>
      <c r="I61" s="68">
        <f t="shared" si="22"/>
        <v>187.5</v>
      </c>
      <c r="J61" s="60" t="e">
        <f t="shared" si="2"/>
        <v>#DIV/0!</v>
      </c>
      <c r="K61" s="60" t="e">
        <f t="shared" si="3"/>
        <v>#DIV/0!</v>
      </c>
    </row>
    <row r="62" spans="2:11" ht="25.5" x14ac:dyDescent="0.25">
      <c r="B62" s="177">
        <v>372</v>
      </c>
      <c r="C62" s="177"/>
      <c r="D62" s="177"/>
      <c r="E62" s="54" t="s">
        <v>236</v>
      </c>
      <c r="F62" s="68">
        <f>F63</f>
        <v>0</v>
      </c>
      <c r="G62" s="68">
        <f t="shared" ref="G62:I62" si="23">G63</f>
        <v>0</v>
      </c>
      <c r="H62" s="68">
        <f t="shared" si="23"/>
        <v>0</v>
      </c>
      <c r="I62" s="68">
        <f t="shared" si="23"/>
        <v>187.5</v>
      </c>
      <c r="J62" s="60" t="e">
        <f t="shared" si="2"/>
        <v>#DIV/0!</v>
      </c>
      <c r="K62" s="60" t="e">
        <f t="shared" si="3"/>
        <v>#DIV/0!</v>
      </c>
    </row>
    <row r="63" spans="2:11" x14ac:dyDescent="0.25">
      <c r="B63" s="177">
        <v>3721</v>
      </c>
      <c r="C63" s="177"/>
      <c r="D63" s="177"/>
      <c r="E63" s="54" t="s">
        <v>187</v>
      </c>
      <c r="F63" s="68">
        <v>0</v>
      </c>
      <c r="G63" s="68">
        <v>0</v>
      </c>
      <c r="H63" s="68">
        <v>0</v>
      </c>
      <c r="I63" s="68">
        <v>187.5</v>
      </c>
      <c r="J63" s="60" t="e">
        <f t="shared" si="2"/>
        <v>#DIV/0!</v>
      </c>
      <c r="K63" s="60" t="e">
        <f t="shared" si="3"/>
        <v>#DIV/0!</v>
      </c>
    </row>
    <row r="64" spans="2:11" x14ac:dyDescent="0.25">
      <c r="B64" s="177">
        <v>4</v>
      </c>
      <c r="C64" s="177"/>
      <c r="D64" s="177"/>
      <c r="E64" s="54" t="s">
        <v>6</v>
      </c>
      <c r="F64" s="68">
        <f>F65+F68</f>
        <v>2656.55</v>
      </c>
      <c r="G64" s="68">
        <f t="shared" ref="G64:I64" si="24">G65+G68</f>
        <v>37000</v>
      </c>
      <c r="H64" s="68">
        <f t="shared" si="24"/>
        <v>30000</v>
      </c>
      <c r="I64" s="68">
        <f t="shared" si="24"/>
        <v>9439.2099999999991</v>
      </c>
      <c r="J64" s="60">
        <f t="shared" si="2"/>
        <v>31.46403333333333</v>
      </c>
      <c r="K64" s="60">
        <f t="shared" si="3"/>
        <v>355.31836404359029</v>
      </c>
    </row>
    <row r="65" spans="2:11" ht="25.5" x14ac:dyDescent="0.25">
      <c r="B65" s="177">
        <v>41</v>
      </c>
      <c r="C65" s="177"/>
      <c r="D65" s="177"/>
      <c r="E65" s="54" t="s">
        <v>256</v>
      </c>
      <c r="F65" s="68">
        <f>F66</f>
        <v>1219.76</v>
      </c>
      <c r="G65" s="68">
        <f t="shared" ref="G65:I66" si="25">G66</f>
        <v>4000</v>
      </c>
      <c r="H65" s="68">
        <f t="shared" si="25"/>
        <v>0</v>
      </c>
      <c r="I65" s="68">
        <f t="shared" si="25"/>
        <v>0</v>
      </c>
      <c r="J65" s="60" t="e">
        <f t="shared" si="2"/>
        <v>#DIV/0!</v>
      </c>
      <c r="K65" s="60">
        <f t="shared" si="3"/>
        <v>0</v>
      </c>
    </row>
    <row r="66" spans="2:11" x14ac:dyDescent="0.25">
      <c r="B66" s="178">
        <v>412</v>
      </c>
      <c r="C66" s="179"/>
      <c r="D66" s="180"/>
      <c r="E66" s="54" t="s">
        <v>237</v>
      </c>
      <c r="F66" s="68">
        <f>F67</f>
        <v>1219.76</v>
      </c>
      <c r="G66" s="68">
        <f t="shared" si="25"/>
        <v>4000</v>
      </c>
      <c r="H66" s="68">
        <f t="shared" si="25"/>
        <v>0</v>
      </c>
      <c r="I66" s="68">
        <f t="shared" si="25"/>
        <v>0</v>
      </c>
      <c r="J66" s="60" t="e">
        <f t="shared" si="2"/>
        <v>#DIV/0!</v>
      </c>
      <c r="K66" s="60">
        <f t="shared" si="3"/>
        <v>0</v>
      </c>
    </row>
    <row r="67" spans="2:11" x14ac:dyDescent="0.25">
      <c r="B67" s="178">
        <v>4123</v>
      </c>
      <c r="C67" s="179"/>
      <c r="D67" s="180"/>
      <c r="E67" s="59" t="s">
        <v>188</v>
      </c>
      <c r="F67" s="68">
        <v>1219.76</v>
      </c>
      <c r="G67" s="68">
        <v>4000</v>
      </c>
      <c r="H67" s="60">
        <v>0</v>
      </c>
      <c r="I67" s="60">
        <v>0</v>
      </c>
      <c r="J67" s="60" t="e">
        <f t="shared" si="2"/>
        <v>#DIV/0!</v>
      </c>
      <c r="K67" s="60">
        <f t="shared" si="3"/>
        <v>0</v>
      </c>
    </row>
    <row r="68" spans="2:11" ht="25.5" x14ac:dyDescent="0.25">
      <c r="B68" s="178">
        <v>42</v>
      </c>
      <c r="C68" s="179"/>
      <c r="D68" s="180"/>
      <c r="E68" s="59" t="s">
        <v>189</v>
      </c>
      <c r="F68" s="68">
        <f>F69+F72+F74</f>
        <v>1436.79</v>
      </c>
      <c r="G68" s="68">
        <f t="shared" ref="G68:I68" si="26">G69+G72+G74</f>
        <v>33000</v>
      </c>
      <c r="H68" s="68">
        <f t="shared" si="26"/>
        <v>30000</v>
      </c>
      <c r="I68" s="68">
        <f t="shared" si="26"/>
        <v>9439.2099999999991</v>
      </c>
      <c r="J68" s="60">
        <f t="shared" si="2"/>
        <v>31.46403333333333</v>
      </c>
      <c r="K68" s="60">
        <f t="shared" si="3"/>
        <v>656.96517932335269</v>
      </c>
    </row>
    <row r="69" spans="2:11" x14ac:dyDescent="0.25">
      <c r="B69" s="178">
        <v>422</v>
      </c>
      <c r="C69" s="179"/>
      <c r="D69" s="180"/>
      <c r="E69" s="59" t="s">
        <v>190</v>
      </c>
      <c r="F69" s="68">
        <f>F70+F71</f>
        <v>1360</v>
      </c>
      <c r="G69" s="68">
        <f t="shared" ref="G69:I69" si="27">G70+G71</f>
        <v>22000</v>
      </c>
      <c r="H69" s="68">
        <f t="shared" si="27"/>
        <v>20000</v>
      </c>
      <c r="I69" s="68">
        <f t="shared" si="27"/>
        <v>9332.5</v>
      </c>
      <c r="J69" s="60">
        <f t="shared" si="2"/>
        <v>46.662500000000001</v>
      </c>
      <c r="K69" s="60">
        <f t="shared" si="3"/>
        <v>686.21323529411768</v>
      </c>
    </row>
    <row r="70" spans="2:11" x14ac:dyDescent="0.25">
      <c r="B70" s="177">
        <v>4221</v>
      </c>
      <c r="C70" s="177"/>
      <c r="D70" s="177"/>
      <c r="E70" s="54" t="s">
        <v>96</v>
      </c>
      <c r="F70" s="68">
        <v>0</v>
      </c>
      <c r="G70" s="68">
        <v>22000</v>
      </c>
      <c r="H70" s="60">
        <v>20000</v>
      </c>
      <c r="I70" s="60">
        <v>9332.5</v>
      </c>
      <c r="J70" s="60">
        <f t="shared" si="2"/>
        <v>46.662500000000001</v>
      </c>
      <c r="K70" s="60" t="e">
        <f t="shared" si="3"/>
        <v>#DIV/0!</v>
      </c>
    </row>
    <row r="71" spans="2:11" x14ac:dyDescent="0.25">
      <c r="B71" s="178">
        <v>4225</v>
      </c>
      <c r="C71" s="179"/>
      <c r="D71" s="180"/>
      <c r="E71" s="54" t="s">
        <v>192</v>
      </c>
      <c r="F71" s="68">
        <v>1360</v>
      </c>
      <c r="G71" s="68">
        <v>0</v>
      </c>
      <c r="H71" s="60">
        <f>G71</f>
        <v>0</v>
      </c>
      <c r="I71" s="60">
        <v>0</v>
      </c>
      <c r="J71" s="60" t="e">
        <f t="shared" si="2"/>
        <v>#DIV/0!</v>
      </c>
      <c r="K71" s="60">
        <f t="shared" si="3"/>
        <v>0</v>
      </c>
    </row>
    <row r="72" spans="2:11" ht="25.5" x14ac:dyDescent="0.25">
      <c r="B72" s="178">
        <v>424</v>
      </c>
      <c r="C72" s="179"/>
      <c r="D72" s="180"/>
      <c r="E72" s="59" t="s">
        <v>266</v>
      </c>
      <c r="F72" s="68">
        <f>F73</f>
        <v>76.790000000000006</v>
      </c>
      <c r="G72" s="68">
        <f t="shared" ref="G72:I72" si="28">G73</f>
        <v>5500</v>
      </c>
      <c r="H72" s="68">
        <f t="shared" si="28"/>
        <v>5000</v>
      </c>
      <c r="I72" s="68">
        <f t="shared" si="28"/>
        <v>106.71</v>
      </c>
      <c r="J72" s="60">
        <f t="shared" si="2"/>
        <v>2.1341999999999999</v>
      </c>
      <c r="K72" s="60">
        <f t="shared" si="3"/>
        <v>138.96340669357988</v>
      </c>
    </row>
    <row r="73" spans="2:11" x14ac:dyDescent="0.25">
      <c r="B73" s="178">
        <v>4241</v>
      </c>
      <c r="C73" s="179"/>
      <c r="D73" s="180"/>
      <c r="E73" s="59" t="s">
        <v>238</v>
      </c>
      <c r="F73" s="68">
        <v>76.790000000000006</v>
      </c>
      <c r="G73" s="68">
        <v>5500</v>
      </c>
      <c r="H73" s="60">
        <v>5000</v>
      </c>
      <c r="I73" s="60">
        <v>106.71</v>
      </c>
      <c r="J73" s="60">
        <f t="shared" si="2"/>
        <v>2.1341999999999999</v>
      </c>
      <c r="K73" s="60">
        <f t="shared" si="3"/>
        <v>138.96340669357988</v>
      </c>
    </row>
    <row r="74" spans="2:11" x14ac:dyDescent="0.25">
      <c r="B74" s="178">
        <v>426</v>
      </c>
      <c r="C74" s="179"/>
      <c r="D74" s="180"/>
      <c r="E74" s="59" t="s">
        <v>194</v>
      </c>
      <c r="F74" s="68">
        <f>F75</f>
        <v>0</v>
      </c>
      <c r="G74" s="68">
        <f t="shared" ref="G74:I74" si="29">G75</f>
        <v>5500</v>
      </c>
      <c r="H74" s="68">
        <f t="shared" si="29"/>
        <v>5000</v>
      </c>
      <c r="I74" s="68">
        <f t="shared" si="29"/>
        <v>0</v>
      </c>
      <c r="J74" s="60">
        <f t="shared" si="2"/>
        <v>0</v>
      </c>
      <c r="K74" s="60" t="e">
        <f t="shared" si="3"/>
        <v>#DIV/0!</v>
      </c>
    </row>
    <row r="75" spans="2:11" x14ac:dyDescent="0.25">
      <c r="B75" s="177">
        <v>4262</v>
      </c>
      <c r="C75" s="177"/>
      <c r="D75" s="177"/>
      <c r="E75" s="54" t="s">
        <v>195</v>
      </c>
      <c r="F75" s="68">
        <v>0</v>
      </c>
      <c r="G75" s="68">
        <v>5500</v>
      </c>
      <c r="H75" s="60">
        <v>5000</v>
      </c>
      <c r="I75" s="60">
        <v>0</v>
      </c>
      <c r="J75" s="60">
        <f t="shared" si="2"/>
        <v>0</v>
      </c>
      <c r="K75" s="60" t="e">
        <f t="shared" si="3"/>
        <v>#DIV/0!</v>
      </c>
    </row>
    <row r="76" spans="2:11" x14ac:dyDescent="0.25">
      <c r="B76" s="177" t="s">
        <v>203</v>
      </c>
      <c r="C76" s="177"/>
      <c r="D76" s="177"/>
      <c r="E76" s="54" t="s">
        <v>199</v>
      </c>
      <c r="F76" s="68"/>
      <c r="G76" s="68"/>
      <c r="H76" s="60"/>
      <c r="I76" s="60"/>
      <c r="J76" s="60"/>
      <c r="K76" s="60"/>
    </row>
    <row r="77" spans="2:11" x14ac:dyDescent="0.25">
      <c r="B77" s="178" t="s">
        <v>209</v>
      </c>
      <c r="C77" s="179"/>
      <c r="D77" s="180"/>
      <c r="E77" s="54" t="s">
        <v>210</v>
      </c>
      <c r="F77" s="68"/>
      <c r="G77" s="68"/>
      <c r="H77" s="60"/>
      <c r="I77" s="60"/>
      <c r="J77" s="60"/>
      <c r="K77" s="60"/>
    </row>
    <row r="78" spans="2:11" x14ac:dyDescent="0.25">
      <c r="B78" s="178">
        <v>11</v>
      </c>
      <c r="C78" s="179"/>
      <c r="D78" s="180"/>
      <c r="E78" s="54" t="s">
        <v>206</v>
      </c>
      <c r="F78" s="68">
        <f>F79</f>
        <v>31024.25</v>
      </c>
      <c r="G78" s="68">
        <f t="shared" ref="G78:I78" si="30">G79</f>
        <v>19100</v>
      </c>
      <c r="H78" s="68">
        <f t="shared" si="30"/>
        <v>25778</v>
      </c>
      <c r="I78" s="68">
        <f t="shared" si="30"/>
        <v>14320.86</v>
      </c>
      <c r="J78" s="60">
        <f t="shared" si="2"/>
        <v>55.554581426022189</v>
      </c>
      <c r="K78" s="60">
        <f t="shared" si="3"/>
        <v>46.160213381467727</v>
      </c>
    </row>
    <row r="79" spans="2:11" x14ac:dyDescent="0.25">
      <c r="B79" s="178">
        <v>3</v>
      </c>
      <c r="C79" s="179"/>
      <c r="D79" s="180"/>
      <c r="E79" s="59" t="s">
        <v>4</v>
      </c>
      <c r="F79" s="68">
        <f>F80+F86+F90</f>
        <v>31024.25</v>
      </c>
      <c r="G79" s="68">
        <f t="shared" ref="G79:I79" si="31">G80+G86+G90</f>
        <v>19100</v>
      </c>
      <c r="H79" s="68">
        <f t="shared" si="31"/>
        <v>25778</v>
      </c>
      <c r="I79" s="68">
        <f t="shared" si="31"/>
        <v>14320.86</v>
      </c>
      <c r="J79" s="60">
        <f t="shared" si="2"/>
        <v>55.554581426022189</v>
      </c>
      <c r="K79" s="60">
        <f t="shared" si="3"/>
        <v>46.160213381467727</v>
      </c>
    </row>
    <row r="80" spans="2:11" x14ac:dyDescent="0.25">
      <c r="B80" s="178">
        <v>31</v>
      </c>
      <c r="C80" s="179"/>
      <c r="D80" s="180"/>
      <c r="E80" s="59" t="s">
        <v>5</v>
      </c>
      <c r="F80" s="68">
        <f>F81+F83</f>
        <v>18400.009999999998</v>
      </c>
      <c r="G80" s="68">
        <f t="shared" ref="G80:I80" si="32">G81+G83</f>
        <v>12900</v>
      </c>
      <c r="H80" s="68">
        <f t="shared" si="32"/>
        <v>19906</v>
      </c>
      <c r="I80" s="68">
        <f t="shared" si="32"/>
        <v>8571.82</v>
      </c>
      <c r="J80" s="60">
        <f t="shared" si="2"/>
        <v>43.061488998291971</v>
      </c>
      <c r="K80" s="60">
        <f t="shared" si="3"/>
        <v>46.585952942416881</v>
      </c>
    </row>
    <row r="81" spans="2:11" x14ac:dyDescent="0.25">
      <c r="B81" s="178">
        <v>311</v>
      </c>
      <c r="C81" s="179"/>
      <c r="D81" s="180"/>
      <c r="E81" s="59" t="s">
        <v>34</v>
      </c>
      <c r="F81" s="68">
        <f>F82</f>
        <v>15699.66</v>
      </c>
      <c r="G81" s="68">
        <f t="shared" ref="G81:I81" si="33">G82</f>
        <v>11000</v>
      </c>
      <c r="H81" s="68">
        <f t="shared" si="33"/>
        <v>17149</v>
      </c>
      <c r="I81" s="68">
        <f t="shared" si="33"/>
        <v>7313.74</v>
      </c>
      <c r="J81" s="60">
        <f t="shared" ref="J81:J174" si="34">I81/H81*100</f>
        <v>42.648201061286372</v>
      </c>
      <c r="K81" s="60">
        <f t="shared" ref="K81:K174" si="35">I81/F81*100</f>
        <v>46.585340064689298</v>
      </c>
    </row>
    <row r="82" spans="2:11" x14ac:dyDescent="0.25">
      <c r="B82" s="177">
        <v>3111</v>
      </c>
      <c r="C82" s="177"/>
      <c r="D82" s="177"/>
      <c r="E82" s="54" t="s">
        <v>35</v>
      </c>
      <c r="F82" s="68">
        <v>15699.66</v>
      </c>
      <c r="G82" s="68">
        <v>11000</v>
      </c>
      <c r="H82" s="60">
        <v>17149</v>
      </c>
      <c r="I82" s="60">
        <v>7313.74</v>
      </c>
      <c r="J82" s="60">
        <f t="shared" si="34"/>
        <v>42.648201061286372</v>
      </c>
      <c r="K82" s="60">
        <f t="shared" si="35"/>
        <v>46.585340064689298</v>
      </c>
    </row>
    <row r="83" spans="2:11" x14ac:dyDescent="0.25">
      <c r="B83" s="177">
        <v>313</v>
      </c>
      <c r="C83" s="177"/>
      <c r="D83" s="177"/>
      <c r="E83" s="54" t="s">
        <v>154</v>
      </c>
      <c r="F83" s="68">
        <f>F84+F85</f>
        <v>2700.35</v>
      </c>
      <c r="G83" s="68">
        <f t="shared" ref="G83:I83" si="36">G84+G85</f>
        <v>1900</v>
      </c>
      <c r="H83" s="68">
        <f t="shared" si="36"/>
        <v>2757</v>
      </c>
      <c r="I83" s="68">
        <f t="shared" si="36"/>
        <v>1258.08</v>
      </c>
      <c r="J83" s="60">
        <f t="shared" si="34"/>
        <v>45.632208922742109</v>
      </c>
      <c r="K83" s="60">
        <f t="shared" si="35"/>
        <v>46.589516173829317</v>
      </c>
    </row>
    <row r="84" spans="2:11" x14ac:dyDescent="0.25">
      <c r="B84" s="178">
        <v>3132</v>
      </c>
      <c r="C84" s="179"/>
      <c r="D84" s="180"/>
      <c r="E84" s="54" t="s">
        <v>155</v>
      </c>
      <c r="F84" s="68">
        <v>2433.4899999999998</v>
      </c>
      <c r="G84" s="68">
        <v>1700</v>
      </c>
      <c r="H84" s="60">
        <v>2720</v>
      </c>
      <c r="I84" s="60">
        <f>1097.14+36.57</f>
        <v>1133.71</v>
      </c>
      <c r="J84" s="60">
        <f t="shared" si="34"/>
        <v>41.680514705882352</v>
      </c>
      <c r="K84" s="60">
        <f t="shared" si="35"/>
        <v>46.587822427871089</v>
      </c>
    </row>
    <row r="85" spans="2:11" ht="25.5" x14ac:dyDescent="0.25">
      <c r="B85" s="178">
        <v>3133</v>
      </c>
      <c r="C85" s="179"/>
      <c r="D85" s="180"/>
      <c r="E85" s="59" t="s">
        <v>156</v>
      </c>
      <c r="F85" s="68">
        <v>266.86</v>
      </c>
      <c r="G85" s="68">
        <v>200</v>
      </c>
      <c r="H85" s="60">
        <v>37</v>
      </c>
      <c r="I85" s="60">
        <v>124.37</v>
      </c>
      <c r="J85" s="60">
        <f t="shared" si="34"/>
        <v>336.13513513513516</v>
      </c>
      <c r="K85" s="60">
        <f t="shared" si="35"/>
        <v>46.604961402982838</v>
      </c>
    </row>
    <row r="86" spans="2:11" ht="14.45" customHeight="1" x14ac:dyDescent="0.25">
      <c r="B86" s="178">
        <v>32</v>
      </c>
      <c r="C86" s="179"/>
      <c r="D86" s="180"/>
      <c r="E86" s="59" t="s">
        <v>13</v>
      </c>
      <c r="F86" s="68">
        <f>F87</f>
        <v>6313.5199999999995</v>
      </c>
      <c r="G86" s="68">
        <f t="shared" ref="G86:I86" si="37">G87</f>
        <v>3700</v>
      </c>
      <c r="H86" s="68">
        <f t="shared" si="37"/>
        <v>2629</v>
      </c>
      <c r="I86" s="68">
        <f t="shared" si="37"/>
        <v>2505.4900000000002</v>
      </c>
      <c r="J86" s="60">
        <f t="shared" si="34"/>
        <v>95.302015975656147</v>
      </c>
      <c r="K86" s="60">
        <f t="shared" si="35"/>
        <v>39.684518303577093</v>
      </c>
    </row>
    <row r="87" spans="2:11" x14ac:dyDescent="0.25">
      <c r="B87" s="178">
        <v>329</v>
      </c>
      <c r="C87" s="179"/>
      <c r="D87" s="180"/>
      <c r="E87" s="54" t="s">
        <v>176</v>
      </c>
      <c r="F87" s="68">
        <f>F89+F88</f>
        <v>6313.5199999999995</v>
      </c>
      <c r="G87" s="68">
        <f t="shared" ref="G87:I87" si="38">G89+G88</f>
        <v>3700</v>
      </c>
      <c r="H87" s="68">
        <f t="shared" si="38"/>
        <v>2629</v>
      </c>
      <c r="I87" s="68">
        <f t="shared" si="38"/>
        <v>2505.4900000000002</v>
      </c>
      <c r="J87" s="60">
        <f t="shared" si="34"/>
        <v>95.302015975656147</v>
      </c>
      <c r="K87" s="60">
        <f t="shared" si="35"/>
        <v>39.684518303577093</v>
      </c>
    </row>
    <row r="88" spans="2:11" x14ac:dyDescent="0.25">
      <c r="B88" s="92">
        <v>3295</v>
      </c>
      <c r="C88" s="93"/>
      <c r="D88" s="94"/>
      <c r="E88" s="54" t="s">
        <v>179</v>
      </c>
      <c r="F88" s="68">
        <v>1224.57</v>
      </c>
      <c r="G88" s="68">
        <v>700</v>
      </c>
      <c r="H88" s="68">
        <v>1086</v>
      </c>
      <c r="I88" s="68">
        <v>962.58</v>
      </c>
      <c r="J88" s="60">
        <f t="shared" si="34"/>
        <v>88.635359116022101</v>
      </c>
      <c r="K88" s="60">
        <f t="shared" si="35"/>
        <v>78.605551336387464</v>
      </c>
    </row>
    <row r="89" spans="2:11" x14ac:dyDescent="0.25">
      <c r="B89" s="178">
        <v>3296</v>
      </c>
      <c r="C89" s="179"/>
      <c r="D89" s="180"/>
      <c r="E89" s="54" t="s">
        <v>211</v>
      </c>
      <c r="F89" s="68">
        <v>5088.95</v>
      </c>
      <c r="G89" s="68">
        <v>3000</v>
      </c>
      <c r="H89" s="60">
        <v>1543</v>
      </c>
      <c r="I89" s="60">
        <v>1542.91</v>
      </c>
      <c r="J89" s="60">
        <f t="shared" si="34"/>
        <v>99.99416720674013</v>
      </c>
      <c r="K89" s="60">
        <f t="shared" si="35"/>
        <v>30.318828049008147</v>
      </c>
    </row>
    <row r="90" spans="2:11" x14ac:dyDescent="0.25">
      <c r="B90" s="178">
        <v>34</v>
      </c>
      <c r="C90" s="179"/>
      <c r="D90" s="180"/>
      <c r="E90" s="54" t="s">
        <v>180</v>
      </c>
      <c r="F90" s="68">
        <f>F91</f>
        <v>6310.72</v>
      </c>
      <c r="G90" s="68">
        <f t="shared" ref="G90:I91" si="39">G91</f>
        <v>2500</v>
      </c>
      <c r="H90" s="68">
        <f t="shared" si="39"/>
        <v>3243</v>
      </c>
      <c r="I90" s="68">
        <f t="shared" si="39"/>
        <v>3243.55</v>
      </c>
      <c r="J90" s="60">
        <f t="shared" si="34"/>
        <v>100.01695960530374</v>
      </c>
      <c r="K90" s="60">
        <f t="shared" si="35"/>
        <v>51.397463363926775</v>
      </c>
    </row>
    <row r="91" spans="2:11" x14ac:dyDescent="0.25">
      <c r="B91" s="178">
        <v>343</v>
      </c>
      <c r="C91" s="179"/>
      <c r="D91" s="180"/>
      <c r="E91" s="54" t="s">
        <v>181</v>
      </c>
      <c r="F91" s="68">
        <f>F92</f>
        <v>6310.72</v>
      </c>
      <c r="G91" s="68">
        <f t="shared" si="39"/>
        <v>2500</v>
      </c>
      <c r="H91" s="68">
        <f t="shared" si="39"/>
        <v>3243</v>
      </c>
      <c r="I91" s="68">
        <f t="shared" si="39"/>
        <v>3243.55</v>
      </c>
      <c r="J91" s="60">
        <f t="shared" si="34"/>
        <v>100.01695960530374</v>
      </c>
      <c r="K91" s="60">
        <f t="shared" si="35"/>
        <v>51.397463363926775</v>
      </c>
    </row>
    <row r="92" spans="2:11" x14ac:dyDescent="0.25">
      <c r="B92" s="178">
        <v>3433</v>
      </c>
      <c r="C92" s="179"/>
      <c r="D92" s="180"/>
      <c r="E92" s="59" t="s">
        <v>184</v>
      </c>
      <c r="F92" s="68">
        <v>6310.72</v>
      </c>
      <c r="G92" s="68">
        <v>2500</v>
      </c>
      <c r="H92" s="60">
        <v>3243</v>
      </c>
      <c r="I92" s="60">
        <f>132.61+1321.85+1789.09</f>
        <v>3243.55</v>
      </c>
      <c r="J92" s="60">
        <f t="shared" si="34"/>
        <v>100.01695960530374</v>
      </c>
      <c r="K92" s="60">
        <f t="shared" si="35"/>
        <v>51.397463363926775</v>
      </c>
    </row>
    <row r="93" spans="2:11" x14ac:dyDescent="0.25">
      <c r="B93" s="177" t="s">
        <v>203</v>
      </c>
      <c r="C93" s="177"/>
      <c r="D93" s="177"/>
      <c r="E93" s="54" t="s">
        <v>199</v>
      </c>
      <c r="F93" s="68"/>
      <c r="G93" s="68"/>
      <c r="H93" s="60"/>
      <c r="I93" s="60"/>
      <c r="J93" s="60"/>
      <c r="K93" s="60"/>
    </row>
    <row r="94" spans="2:11" x14ac:dyDescent="0.25">
      <c r="B94" s="178" t="s">
        <v>279</v>
      </c>
      <c r="C94" s="179"/>
      <c r="D94" s="180"/>
      <c r="E94" s="54" t="s">
        <v>280</v>
      </c>
      <c r="F94" s="68"/>
      <c r="G94" s="68"/>
      <c r="H94" s="60"/>
      <c r="I94" s="60"/>
      <c r="J94" s="60"/>
      <c r="K94" s="60"/>
    </row>
    <row r="95" spans="2:11" x14ac:dyDescent="0.25">
      <c r="B95" s="178">
        <v>11</v>
      </c>
      <c r="C95" s="179"/>
      <c r="D95" s="180"/>
      <c r="E95" s="54" t="s">
        <v>206</v>
      </c>
      <c r="F95" s="68">
        <f>F96+F110</f>
        <v>27254.500000000004</v>
      </c>
      <c r="G95" s="68">
        <f>G96</f>
        <v>30000</v>
      </c>
      <c r="H95" s="68">
        <f t="shared" ref="H95:I95" si="40">H96</f>
        <v>0</v>
      </c>
      <c r="I95" s="68">
        <f t="shared" si="40"/>
        <v>28027.35</v>
      </c>
      <c r="J95" s="60" t="e">
        <f t="shared" si="34"/>
        <v>#DIV/0!</v>
      </c>
      <c r="K95" s="60">
        <f t="shared" si="35"/>
        <v>102.83567851180537</v>
      </c>
    </row>
    <row r="96" spans="2:11" x14ac:dyDescent="0.25">
      <c r="B96" s="178">
        <v>3</v>
      </c>
      <c r="C96" s="179"/>
      <c r="D96" s="180"/>
      <c r="E96" s="94" t="s">
        <v>4</v>
      </c>
      <c r="F96" s="68">
        <f>F97</f>
        <v>22535.840000000004</v>
      </c>
      <c r="G96" s="68">
        <f t="shared" ref="G96:I96" si="41">G97</f>
        <v>30000</v>
      </c>
      <c r="H96" s="68">
        <f t="shared" si="41"/>
        <v>0</v>
      </c>
      <c r="I96" s="68">
        <f t="shared" si="41"/>
        <v>28027.35</v>
      </c>
      <c r="J96" s="60" t="e">
        <f t="shared" si="34"/>
        <v>#DIV/0!</v>
      </c>
      <c r="K96" s="60">
        <f t="shared" si="35"/>
        <v>124.36789576070825</v>
      </c>
    </row>
    <row r="97" spans="2:11" x14ac:dyDescent="0.25">
      <c r="B97" s="178">
        <v>32</v>
      </c>
      <c r="C97" s="179"/>
      <c r="D97" s="180"/>
      <c r="E97" s="94" t="s">
        <v>13</v>
      </c>
      <c r="F97" s="68">
        <f>F98+F104+F101+F108</f>
        <v>22535.840000000004</v>
      </c>
      <c r="G97" s="68">
        <f t="shared" ref="G97:I97" si="42">G98+G104+G101+G108</f>
        <v>30000</v>
      </c>
      <c r="H97" s="68">
        <f t="shared" si="42"/>
        <v>0</v>
      </c>
      <c r="I97" s="68">
        <f t="shared" si="42"/>
        <v>28027.35</v>
      </c>
      <c r="J97" s="60" t="e">
        <f t="shared" si="34"/>
        <v>#DIV/0!</v>
      </c>
      <c r="K97" s="60">
        <f t="shared" si="35"/>
        <v>124.36789576070825</v>
      </c>
    </row>
    <row r="98" spans="2:11" x14ac:dyDescent="0.25">
      <c r="B98" s="178">
        <v>321</v>
      </c>
      <c r="C98" s="179"/>
      <c r="D98" s="180"/>
      <c r="E98" s="94" t="s">
        <v>255</v>
      </c>
      <c r="F98" s="68">
        <f>F99+F100</f>
        <v>8690.1200000000008</v>
      </c>
      <c r="G98" s="68">
        <f t="shared" ref="G98:I98" si="43">G99+G100</f>
        <v>6000</v>
      </c>
      <c r="H98" s="68">
        <f t="shared" si="43"/>
        <v>0</v>
      </c>
      <c r="I98" s="68">
        <f t="shared" si="43"/>
        <v>6183.07</v>
      </c>
      <c r="J98" s="60" t="e">
        <f t="shared" si="34"/>
        <v>#DIV/0!</v>
      </c>
      <c r="K98" s="60">
        <f t="shared" si="35"/>
        <v>71.150570993265902</v>
      </c>
    </row>
    <row r="99" spans="2:11" x14ac:dyDescent="0.25">
      <c r="B99" s="177">
        <v>3211</v>
      </c>
      <c r="C99" s="177"/>
      <c r="D99" s="177"/>
      <c r="E99" s="54" t="s">
        <v>37</v>
      </c>
      <c r="F99" s="68">
        <v>8690.1200000000008</v>
      </c>
      <c r="G99" s="68">
        <v>4000</v>
      </c>
      <c r="H99" s="60">
        <v>0</v>
      </c>
      <c r="I99" s="60">
        <v>6183.07</v>
      </c>
      <c r="J99" s="60" t="e">
        <f t="shared" si="34"/>
        <v>#DIV/0!</v>
      </c>
      <c r="K99" s="60">
        <f t="shared" si="35"/>
        <v>71.150570993265902</v>
      </c>
    </row>
    <row r="100" spans="2:11" x14ac:dyDescent="0.25">
      <c r="B100" s="177">
        <v>3213</v>
      </c>
      <c r="C100" s="177"/>
      <c r="D100" s="177"/>
      <c r="E100" s="54" t="s">
        <v>158</v>
      </c>
      <c r="F100" s="68">
        <v>0</v>
      </c>
      <c r="G100" s="68">
        <v>2000</v>
      </c>
      <c r="H100" s="60">
        <v>0</v>
      </c>
      <c r="I100" s="60">
        <v>0</v>
      </c>
      <c r="J100" s="60" t="e">
        <f t="shared" si="34"/>
        <v>#DIV/0!</v>
      </c>
      <c r="K100" s="60" t="e">
        <f t="shared" si="35"/>
        <v>#DIV/0!</v>
      </c>
    </row>
    <row r="101" spans="2:11" x14ac:dyDescent="0.25">
      <c r="B101" s="178">
        <v>322</v>
      </c>
      <c r="C101" s="179"/>
      <c r="D101" s="180"/>
      <c r="E101" s="54" t="s">
        <v>160</v>
      </c>
      <c r="F101" s="68">
        <f>F102+F103</f>
        <v>0</v>
      </c>
      <c r="G101" s="68">
        <f t="shared" ref="G101:H101" si="44">G102+G103</f>
        <v>1000</v>
      </c>
      <c r="H101" s="68">
        <f t="shared" si="44"/>
        <v>0</v>
      </c>
      <c r="I101" s="68">
        <f>I102+I103</f>
        <v>5250.4</v>
      </c>
      <c r="J101" s="60" t="e">
        <f t="shared" si="34"/>
        <v>#DIV/0!</v>
      </c>
      <c r="K101" s="60" t="e">
        <f t="shared" si="35"/>
        <v>#DIV/0!</v>
      </c>
    </row>
    <row r="102" spans="2:11" ht="25.5" x14ac:dyDescent="0.25">
      <c r="B102" s="177">
        <v>3224</v>
      </c>
      <c r="C102" s="177"/>
      <c r="D102" s="177"/>
      <c r="E102" s="54" t="s">
        <v>163</v>
      </c>
      <c r="F102" s="68">
        <v>0</v>
      </c>
      <c r="G102" s="68">
        <v>1000</v>
      </c>
      <c r="H102" s="68">
        <v>0</v>
      </c>
      <c r="I102" s="68">
        <v>3252.9</v>
      </c>
      <c r="J102" s="60" t="e">
        <f t="shared" si="34"/>
        <v>#DIV/0!</v>
      </c>
      <c r="K102" s="60" t="e">
        <f t="shared" si="35"/>
        <v>#DIV/0!</v>
      </c>
    </row>
    <row r="103" spans="2:11" x14ac:dyDescent="0.25">
      <c r="B103" s="177">
        <v>3225</v>
      </c>
      <c r="C103" s="177"/>
      <c r="D103" s="177"/>
      <c r="E103" s="54" t="s">
        <v>207</v>
      </c>
      <c r="F103" s="68">
        <v>0</v>
      </c>
      <c r="G103" s="68">
        <v>0</v>
      </c>
      <c r="H103" s="68">
        <v>0</v>
      </c>
      <c r="I103" s="68">
        <v>1997.5</v>
      </c>
      <c r="J103" s="60" t="e">
        <f t="shared" si="34"/>
        <v>#DIV/0!</v>
      </c>
      <c r="K103" s="60" t="e">
        <f t="shared" si="35"/>
        <v>#DIV/0!</v>
      </c>
    </row>
    <row r="104" spans="2:11" x14ac:dyDescent="0.25">
      <c r="B104" s="178">
        <v>323</v>
      </c>
      <c r="C104" s="179"/>
      <c r="D104" s="180"/>
      <c r="E104" s="54" t="s">
        <v>165</v>
      </c>
      <c r="F104" s="68">
        <f>F105+F106+F107</f>
        <v>13845.720000000001</v>
      </c>
      <c r="G104" s="68">
        <f t="shared" ref="G104:H104" si="45">G105+G106+G107</f>
        <v>21500</v>
      </c>
      <c r="H104" s="68">
        <f t="shared" si="45"/>
        <v>0</v>
      </c>
      <c r="I104" s="68">
        <f>I105+I106+I107</f>
        <v>16593.879999999997</v>
      </c>
      <c r="J104" s="60" t="e">
        <f t="shared" si="34"/>
        <v>#DIV/0!</v>
      </c>
      <c r="K104" s="60">
        <f t="shared" si="35"/>
        <v>119.84844414013858</v>
      </c>
    </row>
    <row r="105" spans="2:11" x14ac:dyDescent="0.25">
      <c r="B105" s="178">
        <v>3232</v>
      </c>
      <c r="C105" s="179"/>
      <c r="D105" s="180"/>
      <c r="E105" s="94" t="s">
        <v>167</v>
      </c>
      <c r="F105" s="68">
        <v>0</v>
      </c>
      <c r="G105" s="68">
        <v>2000</v>
      </c>
      <c r="H105" s="68">
        <v>0</v>
      </c>
      <c r="I105" s="68">
        <v>3344.75</v>
      </c>
      <c r="J105" s="60" t="e">
        <f t="shared" si="34"/>
        <v>#DIV/0!</v>
      </c>
      <c r="K105" s="60" t="e">
        <f t="shared" si="35"/>
        <v>#DIV/0!</v>
      </c>
    </row>
    <row r="106" spans="2:11" x14ac:dyDescent="0.25">
      <c r="B106" s="178">
        <v>3237</v>
      </c>
      <c r="C106" s="179"/>
      <c r="D106" s="180"/>
      <c r="E106" s="94" t="s">
        <v>172</v>
      </c>
      <c r="F106" s="68">
        <v>8206.7800000000007</v>
      </c>
      <c r="G106" s="68">
        <v>11500</v>
      </c>
      <c r="H106" s="68">
        <v>0</v>
      </c>
      <c r="I106" s="68">
        <v>9999.1299999999992</v>
      </c>
      <c r="J106" s="60" t="e">
        <f t="shared" si="34"/>
        <v>#DIV/0!</v>
      </c>
      <c r="K106" s="60">
        <f t="shared" si="35"/>
        <v>121.83986898637467</v>
      </c>
    </row>
    <row r="107" spans="2:11" x14ac:dyDescent="0.25">
      <c r="B107" s="178">
        <v>3239</v>
      </c>
      <c r="C107" s="179"/>
      <c r="D107" s="180"/>
      <c r="E107" s="94" t="s">
        <v>174</v>
      </c>
      <c r="F107" s="68">
        <v>5638.94</v>
      </c>
      <c r="G107" s="68">
        <v>8000</v>
      </c>
      <c r="H107" s="68">
        <v>0</v>
      </c>
      <c r="I107" s="68">
        <v>3250</v>
      </c>
      <c r="J107" s="60" t="e">
        <f t="shared" si="34"/>
        <v>#DIV/0!</v>
      </c>
      <c r="K107" s="60">
        <f t="shared" si="35"/>
        <v>57.634945574877548</v>
      </c>
    </row>
    <row r="108" spans="2:11" x14ac:dyDescent="0.25">
      <c r="B108" s="178">
        <v>329</v>
      </c>
      <c r="C108" s="179"/>
      <c r="D108" s="180"/>
      <c r="E108" s="54" t="s">
        <v>176</v>
      </c>
      <c r="F108" s="68">
        <f>F109</f>
        <v>0</v>
      </c>
      <c r="G108" s="68">
        <f t="shared" ref="G108:I108" si="46">G109</f>
        <v>1500</v>
      </c>
      <c r="H108" s="68">
        <v>0</v>
      </c>
      <c r="I108" s="68">
        <f t="shared" si="46"/>
        <v>0</v>
      </c>
      <c r="J108" s="60" t="e">
        <f t="shared" si="34"/>
        <v>#DIV/0!</v>
      </c>
      <c r="K108" s="60" t="e">
        <f t="shared" si="35"/>
        <v>#DIV/0!</v>
      </c>
    </row>
    <row r="109" spans="2:11" x14ac:dyDescent="0.25">
      <c r="B109" s="178">
        <v>3294</v>
      </c>
      <c r="C109" s="179"/>
      <c r="D109" s="180"/>
      <c r="E109" s="94" t="s">
        <v>218</v>
      </c>
      <c r="F109" s="68">
        <v>0</v>
      </c>
      <c r="G109" s="68">
        <v>1500</v>
      </c>
      <c r="H109" s="68">
        <v>0</v>
      </c>
      <c r="I109" s="68">
        <v>0</v>
      </c>
      <c r="J109" s="60" t="e">
        <f t="shared" si="34"/>
        <v>#DIV/0!</v>
      </c>
      <c r="K109" s="60" t="e">
        <f t="shared" si="35"/>
        <v>#DIV/0!</v>
      </c>
    </row>
    <row r="110" spans="2:11" x14ac:dyDescent="0.25">
      <c r="B110" s="177">
        <v>4</v>
      </c>
      <c r="C110" s="177"/>
      <c r="D110" s="177"/>
      <c r="E110" s="54" t="s">
        <v>6</v>
      </c>
      <c r="F110" s="68">
        <f>F111</f>
        <v>4718.66</v>
      </c>
      <c r="G110" s="68">
        <f t="shared" ref="G110:K112" si="47">G111</f>
        <v>0</v>
      </c>
      <c r="H110" s="68">
        <f t="shared" si="47"/>
        <v>0</v>
      </c>
      <c r="I110" s="68">
        <f t="shared" si="47"/>
        <v>0</v>
      </c>
      <c r="J110" s="68">
        <f t="shared" si="47"/>
        <v>4718.66</v>
      </c>
      <c r="K110" s="68">
        <f t="shared" si="47"/>
        <v>4718.66</v>
      </c>
    </row>
    <row r="111" spans="2:11" ht="25.5" x14ac:dyDescent="0.25">
      <c r="B111" s="178">
        <v>42</v>
      </c>
      <c r="C111" s="179"/>
      <c r="D111" s="180"/>
      <c r="E111" s="119" t="s">
        <v>189</v>
      </c>
      <c r="F111" s="68">
        <f>F112</f>
        <v>4718.66</v>
      </c>
      <c r="G111" s="68">
        <f t="shared" si="47"/>
        <v>0</v>
      </c>
      <c r="H111" s="68">
        <f t="shared" si="47"/>
        <v>0</v>
      </c>
      <c r="I111" s="68">
        <f t="shared" si="47"/>
        <v>0</v>
      </c>
      <c r="J111" s="68">
        <f t="shared" si="47"/>
        <v>4718.66</v>
      </c>
      <c r="K111" s="68">
        <f t="shared" si="47"/>
        <v>4718.66</v>
      </c>
    </row>
    <row r="112" spans="2:11" x14ac:dyDescent="0.25">
      <c r="B112" s="178">
        <v>422</v>
      </c>
      <c r="C112" s="179"/>
      <c r="D112" s="180"/>
      <c r="E112" s="119" t="s">
        <v>190</v>
      </c>
      <c r="F112" s="68">
        <f>F113</f>
        <v>4718.66</v>
      </c>
      <c r="G112" s="68">
        <f t="shared" si="47"/>
        <v>0</v>
      </c>
      <c r="H112" s="68">
        <f t="shared" si="47"/>
        <v>0</v>
      </c>
      <c r="I112" s="68">
        <f t="shared" si="47"/>
        <v>0</v>
      </c>
      <c r="J112" s="68">
        <f t="shared" si="47"/>
        <v>4718.66</v>
      </c>
      <c r="K112" s="68">
        <f t="shared" si="47"/>
        <v>4718.66</v>
      </c>
    </row>
    <row r="113" spans="2:11" x14ac:dyDescent="0.25">
      <c r="B113" s="177">
        <v>4221</v>
      </c>
      <c r="C113" s="177"/>
      <c r="D113" s="177"/>
      <c r="E113" s="54" t="s">
        <v>96</v>
      </c>
      <c r="F113" s="68">
        <v>4718.66</v>
      </c>
      <c r="G113" s="68">
        <v>0</v>
      </c>
      <c r="H113" s="68">
        <v>0</v>
      </c>
      <c r="I113" s="68">
        <v>0</v>
      </c>
      <c r="J113" s="68">
        <v>4718.66</v>
      </c>
      <c r="K113" s="68">
        <v>4718.66</v>
      </c>
    </row>
    <row r="114" spans="2:11" ht="14.45" customHeight="1" x14ac:dyDescent="0.25">
      <c r="B114" s="177" t="s">
        <v>214</v>
      </c>
      <c r="C114" s="177"/>
      <c r="D114" s="177"/>
      <c r="E114" s="54" t="s">
        <v>199</v>
      </c>
      <c r="F114" s="68"/>
      <c r="G114" s="68"/>
      <c r="H114" s="60"/>
      <c r="I114" s="60"/>
      <c r="J114" s="60"/>
      <c r="K114" s="60"/>
    </row>
    <row r="115" spans="2:11" x14ac:dyDescent="0.25">
      <c r="B115" s="178" t="s">
        <v>213</v>
      </c>
      <c r="C115" s="179"/>
      <c r="D115" s="180"/>
      <c r="E115" s="54" t="s">
        <v>216</v>
      </c>
      <c r="F115" s="68"/>
      <c r="G115" s="68"/>
      <c r="H115" s="60"/>
      <c r="I115" s="60"/>
      <c r="J115" s="60"/>
      <c r="K115" s="60"/>
    </row>
    <row r="116" spans="2:11" x14ac:dyDescent="0.25">
      <c r="B116" s="178">
        <v>31</v>
      </c>
      <c r="C116" s="179"/>
      <c r="D116" s="180"/>
      <c r="E116" s="54" t="s">
        <v>215</v>
      </c>
      <c r="F116" s="68">
        <f>F117+F162</f>
        <v>159864.03</v>
      </c>
      <c r="G116" s="68">
        <f>G117+G162</f>
        <v>230000</v>
      </c>
      <c r="H116" s="68">
        <f>H117+H162</f>
        <v>180000</v>
      </c>
      <c r="I116" s="68">
        <f>I117+I162</f>
        <v>154028.34999999995</v>
      </c>
      <c r="J116" s="60">
        <f t="shared" si="34"/>
        <v>85.571305555555526</v>
      </c>
      <c r="K116" s="60">
        <f t="shared" si="35"/>
        <v>96.349597842616603</v>
      </c>
    </row>
    <row r="117" spans="2:11" x14ac:dyDescent="0.25">
      <c r="B117" s="178">
        <v>3</v>
      </c>
      <c r="C117" s="179"/>
      <c r="D117" s="180"/>
      <c r="E117" s="59" t="s">
        <v>4</v>
      </c>
      <c r="F117" s="68">
        <f>F118+F125+F152+F156+F159</f>
        <v>147795.79</v>
      </c>
      <c r="G117" s="68">
        <f>G118+G125+G152+G156+G159</f>
        <v>221000</v>
      </c>
      <c r="H117" s="68">
        <f>H118+H125+H152+H156+H159</f>
        <v>160380</v>
      </c>
      <c r="I117" s="68">
        <f>I118+I125+I152+I156+I159</f>
        <v>137734.16999999995</v>
      </c>
      <c r="J117" s="60">
        <f t="shared" si="34"/>
        <v>85.879891507669257</v>
      </c>
      <c r="K117" s="60">
        <f t="shared" si="35"/>
        <v>93.192214744411828</v>
      </c>
    </row>
    <row r="118" spans="2:11" x14ac:dyDescent="0.25">
      <c r="B118" s="178">
        <v>31</v>
      </c>
      <c r="C118" s="179"/>
      <c r="D118" s="180"/>
      <c r="E118" s="59" t="s">
        <v>5</v>
      </c>
      <c r="F118" s="68">
        <f>F119+F121+F123</f>
        <v>32269.480000000003</v>
      </c>
      <c r="G118" s="68">
        <f>G119+G121+G123</f>
        <v>52550</v>
      </c>
      <c r="H118" s="68">
        <f t="shared" ref="H118:I118" si="48">H119+H121+H123</f>
        <v>38903</v>
      </c>
      <c r="I118" s="68">
        <f t="shared" si="48"/>
        <v>24471.440000000002</v>
      </c>
      <c r="J118" s="60">
        <f t="shared" si="34"/>
        <v>62.90373493046809</v>
      </c>
      <c r="K118" s="60">
        <f t="shared" si="35"/>
        <v>75.834627641970059</v>
      </c>
    </row>
    <row r="119" spans="2:11" x14ac:dyDescent="0.25">
      <c r="B119" s="178">
        <v>311</v>
      </c>
      <c r="C119" s="179"/>
      <c r="D119" s="180"/>
      <c r="E119" s="59" t="s">
        <v>34</v>
      </c>
      <c r="F119" s="68">
        <f>F120</f>
        <v>20529.150000000001</v>
      </c>
      <c r="G119" s="68">
        <f>G120</f>
        <v>38240</v>
      </c>
      <c r="H119" s="68">
        <f t="shared" ref="H119:I119" si="49">H120</f>
        <v>25668</v>
      </c>
      <c r="I119" s="68">
        <f t="shared" si="49"/>
        <v>16053.56</v>
      </c>
      <c r="J119" s="60">
        <f t="shared" si="34"/>
        <v>62.543088670718404</v>
      </c>
      <c r="K119" s="60">
        <f t="shared" si="35"/>
        <v>78.198853824926985</v>
      </c>
    </row>
    <row r="120" spans="2:11" x14ac:dyDescent="0.25">
      <c r="B120" s="177">
        <v>3111</v>
      </c>
      <c r="C120" s="177"/>
      <c r="D120" s="177"/>
      <c r="E120" s="54" t="s">
        <v>35</v>
      </c>
      <c r="F120" s="68">
        <v>20529.150000000001</v>
      </c>
      <c r="G120" s="68">
        <v>38240</v>
      </c>
      <c r="H120" s="60">
        <v>25668</v>
      </c>
      <c r="I120" s="60">
        <v>16053.56</v>
      </c>
      <c r="J120" s="60">
        <f t="shared" si="34"/>
        <v>62.543088670718404</v>
      </c>
      <c r="K120" s="60">
        <f t="shared" si="35"/>
        <v>78.198853824926985</v>
      </c>
    </row>
    <row r="121" spans="2:11" x14ac:dyDescent="0.25">
      <c r="B121" s="181">
        <v>312</v>
      </c>
      <c r="C121" s="182"/>
      <c r="D121" s="183"/>
      <c r="E121" s="54" t="s">
        <v>153</v>
      </c>
      <c r="F121" s="68">
        <f>F122</f>
        <v>8459.82</v>
      </c>
      <c r="G121" s="68">
        <f>G122</f>
        <v>8000</v>
      </c>
      <c r="H121" s="68">
        <f t="shared" ref="H121:I121" si="50">H122</f>
        <v>9000</v>
      </c>
      <c r="I121" s="68">
        <f t="shared" si="50"/>
        <v>5769.05</v>
      </c>
      <c r="J121" s="60">
        <f t="shared" si="34"/>
        <v>64.100555555555559</v>
      </c>
      <c r="K121" s="60">
        <f t="shared" si="35"/>
        <v>68.193531304448555</v>
      </c>
    </row>
    <row r="122" spans="2:11" x14ac:dyDescent="0.25">
      <c r="B122" s="181">
        <v>3121</v>
      </c>
      <c r="C122" s="182"/>
      <c r="D122" s="183"/>
      <c r="E122" s="54" t="s">
        <v>153</v>
      </c>
      <c r="F122" s="68">
        <v>8459.82</v>
      </c>
      <c r="G122" s="68">
        <v>8000</v>
      </c>
      <c r="H122" s="60">
        <v>9000</v>
      </c>
      <c r="I122" s="60">
        <v>5769.05</v>
      </c>
      <c r="J122" s="60">
        <f t="shared" si="34"/>
        <v>64.100555555555559</v>
      </c>
      <c r="K122" s="60">
        <f t="shared" si="35"/>
        <v>68.193531304448555</v>
      </c>
    </row>
    <row r="123" spans="2:11" x14ac:dyDescent="0.25">
      <c r="B123" s="177">
        <v>313</v>
      </c>
      <c r="C123" s="177"/>
      <c r="D123" s="177"/>
      <c r="E123" s="54" t="s">
        <v>154</v>
      </c>
      <c r="F123" s="68">
        <f>F124</f>
        <v>3280.51</v>
      </c>
      <c r="G123" s="68">
        <f>G124</f>
        <v>6310</v>
      </c>
      <c r="H123" s="68">
        <f t="shared" ref="H123:I123" si="51">H124</f>
        <v>4235</v>
      </c>
      <c r="I123" s="68">
        <f t="shared" si="51"/>
        <v>2648.83</v>
      </c>
      <c r="J123" s="60">
        <f t="shared" si="34"/>
        <v>62.546162927981108</v>
      </c>
      <c r="K123" s="60">
        <f t="shared" si="35"/>
        <v>80.744457416682152</v>
      </c>
    </row>
    <row r="124" spans="2:11" x14ac:dyDescent="0.25">
      <c r="B124" s="178">
        <v>3132</v>
      </c>
      <c r="C124" s="179"/>
      <c r="D124" s="180"/>
      <c r="E124" s="54" t="s">
        <v>155</v>
      </c>
      <c r="F124" s="68">
        <v>3280.51</v>
      </c>
      <c r="G124" s="68">
        <v>6310</v>
      </c>
      <c r="H124" s="60">
        <v>4235</v>
      </c>
      <c r="I124" s="60">
        <v>2648.83</v>
      </c>
      <c r="J124" s="60">
        <f t="shared" si="34"/>
        <v>62.546162927981108</v>
      </c>
      <c r="K124" s="60">
        <f t="shared" si="35"/>
        <v>80.744457416682152</v>
      </c>
    </row>
    <row r="125" spans="2:11" x14ac:dyDescent="0.25">
      <c r="B125" s="178">
        <v>32</v>
      </c>
      <c r="C125" s="179"/>
      <c r="D125" s="180"/>
      <c r="E125" s="59" t="s">
        <v>13</v>
      </c>
      <c r="F125" s="68">
        <f>F126+F131+F138+F145+F147</f>
        <v>108267.47</v>
      </c>
      <c r="G125" s="68">
        <f>G126+G131+G138+G145+G147</f>
        <v>159250</v>
      </c>
      <c r="H125" s="68">
        <f>H126+H131+H138+H145+H147</f>
        <v>114835</v>
      </c>
      <c r="I125" s="68">
        <f>I126+I131+I138+I145+I147</f>
        <v>106590.26999999997</v>
      </c>
      <c r="J125" s="60">
        <f t="shared" si="34"/>
        <v>92.820368354595701</v>
      </c>
      <c r="K125" s="60">
        <f t="shared" si="35"/>
        <v>98.450873563407342</v>
      </c>
    </row>
    <row r="126" spans="2:11" x14ac:dyDescent="0.25">
      <c r="B126" s="178">
        <v>321</v>
      </c>
      <c r="C126" s="179"/>
      <c r="D126" s="180"/>
      <c r="E126" s="59" t="s">
        <v>255</v>
      </c>
      <c r="F126" s="68">
        <f>SUM(F127:F130)</f>
        <v>16311.679999999998</v>
      </c>
      <c r="G126" s="68">
        <f>SUM(G127:G130)</f>
        <v>11000</v>
      </c>
      <c r="H126" s="68">
        <f t="shared" ref="H126:I126" si="52">SUM(H127:H130)</f>
        <v>20750</v>
      </c>
      <c r="I126" s="68">
        <f t="shared" si="52"/>
        <v>19704.71</v>
      </c>
      <c r="J126" s="60">
        <f t="shared" si="34"/>
        <v>94.962457831325295</v>
      </c>
      <c r="K126" s="60">
        <f t="shared" si="35"/>
        <v>120.80122954839723</v>
      </c>
    </row>
    <row r="127" spans="2:11" x14ac:dyDescent="0.25">
      <c r="B127" s="177">
        <v>3211</v>
      </c>
      <c r="C127" s="177"/>
      <c r="D127" s="177"/>
      <c r="E127" s="54" t="s">
        <v>37</v>
      </c>
      <c r="F127" s="68">
        <v>13359.06</v>
      </c>
      <c r="G127" s="68">
        <v>10000</v>
      </c>
      <c r="H127" s="60">
        <v>20000</v>
      </c>
      <c r="I127" s="60">
        <v>18681.34</v>
      </c>
      <c r="J127" s="60">
        <f t="shared" si="34"/>
        <v>93.406700000000001</v>
      </c>
      <c r="K127" s="60">
        <f t="shared" si="35"/>
        <v>139.84022827953464</v>
      </c>
    </row>
    <row r="128" spans="2:11" ht="25.5" x14ac:dyDescent="0.25">
      <c r="B128" s="178">
        <v>3212</v>
      </c>
      <c r="C128" s="179"/>
      <c r="D128" s="180"/>
      <c r="E128" s="54" t="s">
        <v>217</v>
      </c>
      <c r="F128" s="68">
        <v>31.72</v>
      </c>
      <c r="G128" s="68">
        <v>0</v>
      </c>
      <c r="H128" s="60">
        <f t="shared" ref="H128" si="53">G128</f>
        <v>0</v>
      </c>
      <c r="I128" s="60">
        <v>9.76</v>
      </c>
      <c r="J128" s="60" t="e">
        <f t="shared" si="34"/>
        <v>#DIV/0!</v>
      </c>
      <c r="K128" s="60">
        <f t="shared" si="35"/>
        <v>30.76923076923077</v>
      </c>
    </row>
    <row r="129" spans="2:11" x14ac:dyDescent="0.25">
      <c r="B129" s="177">
        <v>3213</v>
      </c>
      <c r="C129" s="177"/>
      <c r="D129" s="177"/>
      <c r="E129" s="54" t="s">
        <v>158</v>
      </c>
      <c r="F129" s="68">
        <v>2584.8200000000002</v>
      </c>
      <c r="G129" s="68">
        <v>500</v>
      </c>
      <c r="H129" s="60">
        <v>600</v>
      </c>
      <c r="I129" s="60">
        <v>893.61</v>
      </c>
      <c r="J129" s="60">
        <f t="shared" si="34"/>
        <v>148.935</v>
      </c>
      <c r="K129" s="60">
        <f t="shared" si="35"/>
        <v>34.571459521359323</v>
      </c>
    </row>
    <row r="130" spans="2:11" x14ac:dyDescent="0.25">
      <c r="B130" s="178">
        <v>3214</v>
      </c>
      <c r="C130" s="179"/>
      <c r="D130" s="180"/>
      <c r="E130" s="54" t="s">
        <v>159</v>
      </c>
      <c r="F130" s="68">
        <v>336.08</v>
      </c>
      <c r="G130" s="68">
        <v>500</v>
      </c>
      <c r="H130" s="60">
        <v>150</v>
      </c>
      <c r="I130" s="60">
        <v>120</v>
      </c>
      <c r="J130" s="60">
        <f t="shared" si="34"/>
        <v>80</v>
      </c>
      <c r="K130" s="60">
        <f t="shared" si="35"/>
        <v>35.70578433706261</v>
      </c>
    </row>
    <row r="131" spans="2:11" x14ac:dyDescent="0.25">
      <c r="B131" s="178">
        <v>322</v>
      </c>
      <c r="C131" s="179"/>
      <c r="D131" s="180"/>
      <c r="E131" s="54" t="s">
        <v>160</v>
      </c>
      <c r="F131" s="68">
        <f>F132+F133+F134+F135+F136+F137</f>
        <v>3482.2300000000005</v>
      </c>
      <c r="G131" s="68">
        <f>SUM(G132:G137)</f>
        <v>14805</v>
      </c>
      <c r="H131" s="68">
        <f t="shared" ref="H131:I131" si="54">SUM(H132:H137)</f>
        <v>4755</v>
      </c>
      <c r="I131" s="68">
        <f t="shared" si="54"/>
        <v>3723.91</v>
      </c>
      <c r="J131" s="60">
        <f t="shared" si="34"/>
        <v>78.315667718191378</v>
      </c>
      <c r="K131" s="60">
        <f t="shared" si="35"/>
        <v>106.94038015869138</v>
      </c>
    </row>
    <row r="132" spans="2:11" x14ac:dyDescent="0.25">
      <c r="B132" s="178">
        <v>3221</v>
      </c>
      <c r="C132" s="179"/>
      <c r="D132" s="180"/>
      <c r="E132" s="59" t="s">
        <v>161</v>
      </c>
      <c r="F132" s="68">
        <v>26.05</v>
      </c>
      <c r="G132" s="68">
        <v>1350</v>
      </c>
      <c r="H132" s="60">
        <f>G132</f>
        <v>1350</v>
      </c>
      <c r="I132" s="60">
        <v>490.44</v>
      </c>
      <c r="J132" s="60">
        <f t="shared" si="34"/>
        <v>36.328888888888891</v>
      </c>
      <c r="K132" s="60">
        <f t="shared" si="35"/>
        <v>1882.6871401151632</v>
      </c>
    </row>
    <row r="133" spans="2:11" x14ac:dyDescent="0.25">
      <c r="B133" s="178">
        <v>3222</v>
      </c>
      <c r="C133" s="179"/>
      <c r="D133" s="180"/>
      <c r="E133" s="59" t="s">
        <v>267</v>
      </c>
      <c r="F133" s="68">
        <v>417.3</v>
      </c>
      <c r="G133" s="68">
        <v>8000</v>
      </c>
      <c r="H133" s="60">
        <v>1300</v>
      </c>
      <c r="I133" s="60">
        <v>1160.3599999999999</v>
      </c>
      <c r="J133" s="60">
        <f t="shared" si="34"/>
        <v>89.258461538461532</v>
      </c>
      <c r="K133" s="60">
        <f t="shared" si="35"/>
        <v>278.06374311047205</v>
      </c>
    </row>
    <row r="134" spans="2:11" x14ac:dyDescent="0.25">
      <c r="B134" s="178">
        <v>3223</v>
      </c>
      <c r="C134" s="179"/>
      <c r="D134" s="180"/>
      <c r="E134" s="59" t="s">
        <v>162</v>
      </c>
      <c r="F134" s="68">
        <v>530.28</v>
      </c>
      <c r="G134" s="68">
        <v>1500</v>
      </c>
      <c r="H134" s="60">
        <v>75</v>
      </c>
      <c r="I134" s="60">
        <v>68.790000000000006</v>
      </c>
      <c r="J134" s="60">
        <f t="shared" si="34"/>
        <v>91.720000000000013</v>
      </c>
      <c r="K134" s="60">
        <f t="shared" si="35"/>
        <v>12.972391943878709</v>
      </c>
    </row>
    <row r="135" spans="2:11" ht="25.5" x14ac:dyDescent="0.25">
      <c r="B135" s="177">
        <v>3224</v>
      </c>
      <c r="C135" s="177"/>
      <c r="D135" s="177"/>
      <c r="E135" s="54" t="s">
        <v>163</v>
      </c>
      <c r="F135" s="68">
        <v>266.79000000000002</v>
      </c>
      <c r="G135" s="68">
        <v>1655</v>
      </c>
      <c r="H135" s="60">
        <v>750</v>
      </c>
      <c r="I135" s="60">
        <v>752.97</v>
      </c>
      <c r="J135" s="60">
        <f t="shared" si="34"/>
        <v>100.396</v>
      </c>
      <c r="K135" s="60">
        <f t="shared" si="35"/>
        <v>282.23321713707412</v>
      </c>
    </row>
    <row r="136" spans="2:11" x14ac:dyDescent="0.25">
      <c r="B136" s="177">
        <v>3225</v>
      </c>
      <c r="C136" s="177"/>
      <c r="D136" s="177"/>
      <c r="E136" s="54" t="s">
        <v>207</v>
      </c>
      <c r="F136" s="68">
        <v>1566.26</v>
      </c>
      <c r="G136" s="68">
        <v>1500</v>
      </c>
      <c r="H136" s="60">
        <v>80</v>
      </c>
      <c r="I136" s="60">
        <v>129.59</v>
      </c>
      <c r="J136" s="60">
        <f t="shared" si="34"/>
        <v>161.98749999999998</v>
      </c>
      <c r="K136" s="60">
        <f t="shared" si="35"/>
        <v>8.2738498078224563</v>
      </c>
    </row>
    <row r="137" spans="2:11" x14ac:dyDescent="0.25">
      <c r="B137" s="177">
        <v>3227</v>
      </c>
      <c r="C137" s="177"/>
      <c r="D137" s="177"/>
      <c r="E137" s="54" t="s">
        <v>257</v>
      </c>
      <c r="F137" s="68">
        <v>675.55</v>
      </c>
      <c r="G137" s="68">
        <v>800</v>
      </c>
      <c r="H137" s="60">
        <v>1200</v>
      </c>
      <c r="I137" s="60">
        <v>1121.76</v>
      </c>
      <c r="J137" s="60">
        <f t="shared" si="34"/>
        <v>93.47999999999999</v>
      </c>
      <c r="K137" s="60">
        <f t="shared" si="35"/>
        <v>166.05136555399304</v>
      </c>
    </row>
    <row r="138" spans="2:11" x14ac:dyDescent="0.25">
      <c r="B138" s="178">
        <v>323</v>
      </c>
      <c r="C138" s="179"/>
      <c r="D138" s="180"/>
      <c r="E138" s="54" t="s">
        <v>165</v>
      </c>
      <c r="F138" s="68">
        <f>SUM(F139:F144)</f>
        <v>70280.81</v>
      </c>
      <c r="G138" s="68">
        <f>SUM(G139:G144)</f>
        <v>117645</v>
      </c>
      <c r="H138" s="68">
        <f>SUM(H139:H144)</f>
        <v>85650</v>
      </c>
      <c r="I138" s="68">
        <f>SUM(I139:I144)</f>
        <v>78558.199999999983</v>
      </c>
      <c r="J138" s="60">
        <f t="shared" si="34"/>
        <v>91.720023350846446</v>
      </c>
      <c r="K138" s="60">
        <f t="shared" si="35"/>
        <v>111.77759618877469</v>
      </c>
    </row>
    <row r="139" spans="2:11" x14ac:dyDescent="0.25">
      <c r="B139" s="178">
        <v>3231</v>
      </c>
      <c r="C139" s="179"/>
      <c r="D139" s="180"/>
      <c r="E139" s="59" t="s">
        <v>166</v>
      </c>
      <c r="F139" s="68">
        <v>5010.5600000000004</v>
      </c>
      <c r="G139" s="68">
        <v>1600</v>
      </c>
      <c r="H139" s="60">
        <v>600</v>
      </c>
      <c r="I139" s="60">
        <v>815.75</v>
      </c>
      <c r="J139" s="60">
        <f t="shared" si="34"/>
        <v>135.95833333333334</v>
      </c>
      <c r="K139" s="60">
        <f t="shared" si="35"/>
        <v>16.280615340401074</v>
      </c>
    </row>
    <row r="140" spans="2:11" x14ac:dyDescent="0.25">
      <c r="B140" s="178">
        <v>3232</v>
      </c>
      <c r="C140" s="179"/>
      <c r="D140" s="180"/>
      <c r="E140" s="59" t="s">
        <v>167</v>
      </c>
      <c r="F140" s="68">
        <v>1990.44</v>
      </c>
      <c r="G140" s="68">
        <v>26545</v>
      </c>
      <c r="H140" s="60">
        <v>4500</v>
      </c>
      <c r="I140" s="60">
        <v>597.52</v>
      </c>
      <c r="J140" s="60">
        <f t="shared" si="34"/>
        <v>13.278222222222222</v>
      </c>
      <c r="K140" s="60">
        <f t="shared" si="35"/>
        <v>30.019493177387911</v>
      </c>
    </row>
    <row r="141" spans="2:11" x14ac:dyDescent="0.25">
      <c r="B141" s="178">
        <v>3233</v>
      </c>
      <c r="C141" s="179"/>
      <c r="D141" s="180"/>
      <c r="E141" s="59" t="s">
        <v>168</v>
      </c>
      <c r="F141" s="68">
        <v>1038</v>
      </c>
      <c r="G141" s="68">
        <v>3500</v>
      </c>
      <c r="H141" s="60">
        <v>2500</v>
      </c>
      <c r="I141" s="60">
        <v>2311.79</v>
      </c>
      <c r="J141" s="60">
        <f t="shared" si="34"/>
        <v>92.471599999999995</v>
      </c>
      <c r="K141" s="60">
        <f t="shared" si="35"/>
        <v>222.71579961464357</v>
      </c>
    </row>
    <row r="142" spans="2:11" x14ac:dyDescent="0.25">
      <c r="B142" s="177">
        <v>3235</v>
      </c>
      <c r="C142" s="177"/>
      <c r="D142" s="177"/>
      <c r="E142" s="54" t="s">
        <v>170</v>
      </c>
      <c r="F142" s="68">
        <v>0</v>
      </c>
      <c r="G142" s="68">
        <v>1000</v>
      </c>
      <c r="H142" s="60">
        <v>50</v>
      </c>
      <c r="I142" s="60">
        <v>49.94</v>
      </c>
      <c r="J142" s="60">
        <f t="shared" si="34"/>
        <v>99.88</v>
      </c>
      <c r="K142" s="60" t="e">
        <f t="shared" si="35"/>
        <v>#DIV/0!</v>
      </c>
    </row>
    <row r="143" spans="2:11" x14ac:dyDescent="0.25">
      <c r="B143" s="178">
        <v>3237</v>
      </c>
      <c r="C143" s="179"/>
      <c r="D143" s="180"/>
      <c r="E143" s="59" t="s">
        <v>172</v>
      </c>
      <c r="F143" s="68">
        <v>44502.3</v>
      </c>
      <c r="G143" s="68">
        <v>65000</v>
      </c>
      <c r="H143" s="60">
        <f t="shared" ref="H143" si="55">G143</f>
        <v>65000</v>
      </c>
      <c r="I143" s="60">
        <v>62788.02</v>
      </c>
      <c r="J143" s="60">
        <f t="shared" si="34"/>
        <v>96.596953846153838</v>
      </c>
      <c r="K143" s="60">
        <f t="shared" si="35"/>
        <v>141.08938189711543</v>
      </c>
    </row>
    <row r="144" spans="2:11" x14ac:dyDescent="0.25">
      <c r="B144" s="178">
        <v>3239</v>
      </c>
      <c r="C144" s="179"/>
      <c r="D144" s="180"/>
      <c r="E144" s="59" t="s">
        <v>174</v>
      </c>
      <c r="F144" s="68">
        <v>17739.509999999998</v>
      </c>
      <c r="G144" s="68">
        <v>20000</v>
      </c>
      <c r="H144" s="60">
        <v>13000</v>
      </c>
      <c r="I144" s="60">
        <v>11995.18</v>
      </c>
      <c r="J144" s="60">
        <f t="shared" si="34"/>
        <v>92.270615384615382</v>
      </c>
      <c r="K144" s="60">
        <f t="shared" si="35"/>
        <v>67.618440419154766</v>
      </c>
    </row>
    <row r="145" spans="2:11" ht="25.5" x14ac:dyDescent="0.25">
      <c r="B145" s="177">
        <v>324</v>
      </c>
      <c r="C145" s="177"/>
      <c r="D145" s="177"/>
      <c r="E145" s="54" t="s">
        <v>208</v>
      </c>
      <c r="F145" s="68">
        <f>F146</f>
        <v>2741.02</v>
      </c>
      <c r="G145" s="68">
        <f>G146</f>
        <v>1400</v>
      </c>
      <c r="H145" s="68">
        <f t="shared" ref="H145:I145" si="56">H146</f>
        <v>150</v>
      </c>
      <c r="I145" s="68">
        <f t="shared" si="56"/>
        <v>141</v>
      </c>
      <c r="J145" s="60">
        <f t="shared" si="34"/>
        <v>94</v>
      </c>
      <c r="K145" s="60">
        <f t="shared" si="35"/>
        <v>5.1440704555238561</v>
      </c>
    </row>
    <row r="146" spans="2:11" ht="25.5" x14ac:dyDescent="0.25">
      <c r="B146" s="177">
        <v>3241</v>
      </c>
      <c r="C146" s="177"/>
      <c r="D146" s="177"/>
      <c r="E146" s="54" t="s">
        <v>208</v>
      </c>
      <c r="F146" s="68">
        <v>2741.02</v>
      </c>
      <c r="G146" s="68">
        <v>1400</v>
      </c>
      <c r="H146" s="60">
        <v>150</v>
      </c>
      <c r="I146" s="60">
        <f>141</f>
        <v>141</v>
      </c>
      <c r="J146" s="60">
        <f t="shared" si="34"/>
        <v>94</v>
      </c>
      <c r="K146" s="60">
        <f t="shared" si="35"/>
        <v>5.1440704555238561</v>
      </c>
    </row>
    <row r="147" spans="2:11" x14ac:dyDescent="0.25">
      <c r="B147" s="178">
        <v>329</v>
      </c>
      <c r="C147" s="179"/>
      <c r="D147" s="180"/>
      <c r="E147" s="54" t="s">
        <v>176</v>
      </c>
      <c r="F147" s="68">
        <f>SUM(F148:F151)</f>
        <v>15451.73</v>
      </c>
      <c r="G147" s="68">
        <f>SUM(G148:G151)</f>
        <v>14400</v>
      </c>
      <c r="H147" s="68">
        <f>SUM(H148:H151)</f>
        <v>3530</v>
      </c>
      <c r="I147" s="68">
        <v>4462.45</v>
      </c>
      <c r="J147" s="60">
        <f t="shared" si="34"/>
        <v>126.41501416430594</v>
      </c>
      <c r="K147" s="60">
        <f t="shared" si="35"/>
        <v>28.879937715712089</v>
      </c>
    </row>
    <row r="148" spans="2:11" x14ac:dyDescent="0.25">
      <c r="B148" s="178">
        <v>3292</v>
      </c>
      <c r="C148" s="179"/>
      <c r="D148" s="180"/>
      <c r="E148" s="59" t="s">
        <v>177</v>
      </c>
      <c r="F148" s="68">
        <v>3685.63</v>
      </c>
      <c r="G148" s="68">
        <v>4000</v>
      </c>
      <c r="H148" s="60">
        <v>250</v>
      </c>
      <c r="I148" s="60">
        <v>228.81</v>
      </c>
      <c r="J148" s="60">
        <f t="shared" si="34"/>
        <v>91.524000000000001</v>
      </c>
      <c r="K148" s="60">
        <f t="shared" si="35"/>
        <v>6.2081652254838389</v>
      </c>
    </row>
    <row r="149" spans="2:11" x14ac:dyDescent="0.25">
      <c r="B149" s="178">
        <v>3293</v>
      </c>
      <c r="C149" s="179"/>
      <c r="D149" s="180"/>
      <c r="E149" s="59" t="s">
        <v>178</v>
      </c>
      <c r="F149" s="68">
        <v>268.76</v>
      </c>
      <c r="G149" s="68">
        <v>2600</v>
      </c>
      <c r="H149" s="60">
        <v>1500</v>
      </c>
      <c r="I149" s="60">
        <v>1770.67</v>
      </c>
      <c r="J149" s="60">
        <f t="shared" si="34"/>
        <v>118.04466666666667</v>
      </c>
      <c r="K149" s="60">
        <f t="shared" si="35"/>
        <v>658.82943890459899</v>
      </c>
    </row>
    <row r="150" spans="2:11" x14ac:dyDescent="0.25">
      <c r="B150" s="178">
        <v>3294</v>
      </c>
      <c r="C150" s="179"/>
      <c r="D150" s="180"/>
      <c r="E150" s="59" t="s">
        <v>218</v>
      </c>
      <c r="F150" s="68">
        <v>1562.36</v>
      </c>
      <c r="G150" s="68">
        <v>1800</v>
      </c>
      <c r="H150" s="60">
        <v>1600</v>
      </c>
      <c r="I150" s="60">
        <v>1956.66</v>
      </c>
      <c r="J150" s="60">
        <f t="shared" si="34"/>
        <v>122.29125000000001</v>
      </c>
      <c r="K150" s="60">
        <f t="shared" si="35"/>
        <v>125.2374612765304</v>
      </c>
    </row>
    <row r="151" spans="2:11" x14ac:dyDescent="0.25">
      <c r="B151" s="177">
        <v>3299</v>
      </c>
      <c r="C151" s="177"/>
      <c r="D151" s="177"/>
      <c r="E151" s="54" t="s">
        <v>176</v>
      </c>
      <c r="F151" s="68">
        <v>9934.98</v>
      </c>
      <c r="G151" s="68">
        <v>6000</v>
      </c>
      <c r="H151" s="60">
        <v>180</v>
      </c>
      <c r="I151" s="60">
        <v>506.31</v>
      </c>
      <c r="J151" s="60">
        <f t="shared" si="34"/>
        <v>281.2833333333333</v>
      </c>
      <c r="K151" s="60">
        <f t="shared" si="35"/>
        <v>5.0962357246818817</v>
      </c>
    </row>
    <row r="152" spans="2:11" x14ac:dyDescent="0.25">
      <c r="B152" s="178">
        <v>34</v>
      </c>
      <c r="C152" s="179"/>
      <c r="D152" s="180"/>
      <c r="E152" s="54" t="s">
        <v>180</v>
      </c>
      <c r="F152" s="68">
        <f>F153</f>
        <v>105.8</v>
      </c>
      <c r="G152" s="68">
        <f>G153</f>
        <v>0</v>
      </c>
      <c r="H152" s="68">
        <f t="shared" ref="H152:J152" si="57">H153</f>
        <v>0</v>
      </c>
      <c r="I152" s="68">
        <f t="shared" si="57"/>
        <v>30.35</v>
      </c>
      <c r="J152" s="68" t="e">
        <f t="shared" si="57"/>
        <v>#DIV/0!</v>
      </c>
      <c r="K152" s="60">
        <f t="shared" si="35"/>
        <v>28.686200378071835</v>
      </c>
    </row>
    <row r="153" spans="2:11" x14ac:dyDescent="0.25">
      <c r="B153" s="178">
        <v>343</v>
      </c>
      <c r="C153" s="179"/>
      <c r="D153" s="180"/>
      <c r="E153" s="59" t="s">
        <v>181</v>
      </c>
      <c r="F153" s="68">
        <f>F155+F154</f>
        <v>105.8</v>
      </c>
      <c r="G153" s="68">
        <f>G155+G154</f>
        <v>0</v>
      </c>
      <c r="H153" s="68">
        <f t="shared" ref="H153:J153" si="58">H155+H154</f>
        <v>0</v>
      </c>
      <c r="I153" s="68">
        <f t="shared" si="58"/>
        <v>30.35</v>
      </c>
      <c r="J153" s="68" t="e">
        <f t="shared" si="58"/>
        <v>#DIV/0!</v>
      </c>
      <c r="K153" s="60">
        <f t="shared" si="35"/>
        <v>28.686200378071835</v>
      </c>
    </row>
    <row r="154" spans="2:11" x14ac:dyDescent="0.25">
      <c r="B154" s="117">
        <v>3431</v>
      </c>
      <c r="C154" s="118"/>
      <c r="D154" s="119"/>
      <c r="E154" s="119" t="s">
        <v>182</v>
      </c>
      <c r="F154" s="68">
        <v>76.459999999999994</v>
      </c>
      <c r="G154" s="68"/>
      <c r="H154" s="68"/>
      <c r="I154" s="68"/>
      <c r="J154" s="60"/>
      <c r="K154" s="60"/>
    </row>
    <row r="155" spans="2:11" ht="25.5" x14ac:dyDescent="0.25">
      <c r="B155" s="178">
        <v>3432</v>
      </c>
      <c r="C155" s="179"/>
      <c r="D155" s="180"/>
      <c r="E155" s="59" t="s">
        <v>183</v>
      </c>
      <c r="F155" s="68">
        <v>29.34</v>
      </c>
      <c r="G155" s="68">
        <v>0</v>
      </c>
      <c r="H155" s="60">
        <f>G155</f>
        <v>0</v>
      </c>
      <c r="I155" s="60">
        <v>30.35</v>
      </c>
      <c r="J155" s="60" t="e">
        <f t="shared" si="34"/>
        <v>#DIV/0!</v>
      </c>
      <c r="K155" s="60">
        <f t="shared" si="35"/>
        <v>103.4423994546694</v>
      </c>
    </row>
    <row r="156" spans="2:11" ht="25.5" x14ac:dyDescent="0.25">
      <c r="B156" s="178">
        <v>36</v>
      </c>
      <c r="C156" s="179"/>
      <c r="D156" s="180"/>
      <c r="E156" s="59" t="s">
        <v>185</v>
      </c>
      <c r="F156" s="68">
        <f>F157</f>
        <v>7153.04</v>
      </c>
      <c r="G156" s="68">
        <f>G157</f>
        <v>9200</v>
      </c>
      <c r="H156" s="68">
        <f t="shared" ref="H156:I156" si="59">H157</f>
        <v>5192</v>
      </c>
      <c r="I156" s="68">
        <f t="shared" si="59"/>
        <v>5192.1099999999997</v>
      </c>
      <c r="J156" s="60">
        <f t="shared" si="34"/>
        <v>100.00211864406778</v>
      </c>
      <c r="K156" s="60">
        <f t="shared" si="35"/>
        <v>72.586061310995049</v>
      </c>
    </row>
    <row r="157" spans="2:11" ht="25.5" x14ac:dyDescent="0.25">
      <c r="B157" s="178">
        <v>369</v>
      </c>
      <c r="C157" s="179"/>
      <c r="D157" s="180"/>
      <c r="E157" s="59" t="s">
        <v>84</v>
      </c>
      <c r="F157" s="68">
        <f>F158</f>
        <v>7153.04</v>
      </c>
      <c r="G157" s="68">
        <f>G158</f>
        <v>9200</v>
      </c>
      <c r="H157" s="68">
        <f t="shared" ref="H157:I157" si="60">H158</f>
        <v>5192</v>
      </c>
      <c r="I157" s="68">
        <f t="shared" si="60"/>
        <v>5192.1099999999997</v>
      </c>
      <c r="J157" s="60">
        <f t="shared" si="34"/>
        <v>100.00211864406778</v>
      </c>
      <c r="K157" s="60">
        <f t="shared" si="35"/>
        <v>72.586061310995049</v>
      </c>
    </row>
    <row r="158" spans="2:11" ht="25.5" x14ac:dyDescent="0.25">
      <c r="B158" s="178">
        <v>3691</v>
      </c>
      <c r="C158" s="179"/>
      <c r="D158" s="180"/>
      <c r="E158" s="59" t="s">
        <v>258</v>
      </c>
      <c r="F158" s="68">
        <v>7153.04</v>
      </c>
      <c r="G158" s="68">
        <v>9200</v>
      </c>
      <c r="H158" s="60">
        <v>5192</v>
      </c>
      <c r="I158" s="60">
        <v>5192.1099999999997</v>
      </c>
      <c r="J158" s="60">
        <f t="shared" si="34"/>
        <v>100.00211864406778</v>
      </c>
      <c r="K158" s="60">
        <f t="shared" si="35"/>
        <v>72.586061310995049</v>
      </c>
    </row>
    <row r="159" spans="2:11" x14ac:dyDescent="0.25">
      <c r="B159" s="95">
        <v>38</v>
      </c>
      <c r="C159" s="96"/>
      <c r="D159" s="97"/>
      <c r="E159" s="97" t="s">
        <v>281</v>
      </c>
      <c r="F159" s="68">
        <v>0</v>
      </c>
      <c r="G159" s="68">
        <f t="shared" ref="G159:I160" si="61">G160</f>
        <v>0</v>
      </c>
      <c r="H159" s="68">
        <f t="shared" si="61"/>
        <v>1450</v>
      </c>
      <c r="I159" s="68">
        <f t="shared" si="61"/>
        <v>1450</v>
      </c>
      <c r="J159" s="60">
        <f t="shared" si="34"/>
        <v>100</v>
      </c>
      <c r="K159" s="60" t="e">
        <f t="shared" si="35"/>
        <v>#DIV/0!</v>
      </c>
    </row>
    <row r="160" spans="2:11" x14ac:dyDescent="0.25">
      <c r="B160" s="95">
        <v>381</v>
      </c>
      <c r="C160" s="96"/>
      <c r="D160" s="97"/>
      <c r="E160" s="97" t="s">
        <v>93</v>
      </c>
      <c r="F160" s="68">
        <v>0</v>
      </c>
      <c r="G160" s="68">
        <f t="shared" si="61"/>
        <v>0</v>
      </c>
      <c r="H160" s="68">
        <f t="shared" si="61"/>
        <v>1450</v>
      </c>
      <c r="I160" s="68">
        <f t="shared" si="61"/>
        <v>1450</v>
      </c>
      <c r="J160" s="60">
        <f t="shared" si="34"/>
        <v>100</v>
      </c>
      <c r="K160" s="60" t="e">
        <f t="shared" si="35"/>
        <v>#DIV/0!</v>
      </c>
    </row>
    <row r="161" spans="2:11" x14ac:dyDescent="0.25">
      <c r="B161" s="95">
        <v>3811</v>
      </c>
      <c r="C161" s="96"/>
      <c r="D161" s="97"/>
      <c r="E161" s="97" t="s">
        <v>282</v>
      </c>
      <c r="F161" s="68">
        <v>0</v>
      </c>
      <c r="G161" s="68">
        <v>0</v>
      </c>
      <c r="H161" s="68">
        <v>1450</v>
      </c>
      <c r="I161" s="68">
        <v>1450</v>
      </c>
      <c r="J161" s="60">
        <f t="shared" si="34"/>
        <v>100</v>
      </c>
      <c r="K161" s="60" t="e">
        <f t="shared" si="35"/>
        <v>#DIV/0!</v>
      </c>
    </row>
    <row r="162" spans="2:11" x14ac:dyDescent="0.25">
      <c r="B162" s="177">
        <v>4</v>
      </c>
      <c r="C162" s="177"/>
      <c r="D162" s="177"/>
      <c r="E162" s="54" t="s">
        <v>6</v>
      </c>
      <c r="F162" s="68">
        <f>F163+F166</f>
        <v>12068.24</v>
      </c>
      <c r="G162" s="68">
        <f>G163+G166</f>
        <v>9000</v>
      </c>
      <c r="H162" s="68">
        <f t="shared" ref="H162:I162" si="62">H163+H166</f>
        <v>19620</v>
      </c>
      <c r="I162" s="68">
        <f t="shared" si="62"/>
        <v>16294.18</v>
      </c>
      <c r="J162" s="60">
        <f t="shared" si="34"/>
        <v>83.048827726809378</v>
      </c>
      <c r="K162" s="60">
        <f t="shared" si="35"/>
        <v>135.01703645270561</v>
      </c>
    </row>
    <row r="163" spans="2:11" ht="25.5" x14ac:dyDescent="0.25">
      <c r="B163" s="177">
        <v>41</v>
      </c>
      <c r="C163" s="177"/>
      <c r="D163" s="177"/>
      <c r="E163" s="54" t="s">
        <v>261</v>
      </c>
      <c r="F163" s="68">
        <f>F164</f>
        <v>4235.99</v>
      </c>
      <c r="G163" s="68">
        <f>G164</f>
        <v>3000</v>
      </c>
      <c r="H163" s="68">
        <f t="shared" ref="H163:I163" si="63">H164</f>
        <v>0</v>
      </c>
      <c r="I163" s="68">
        <f t="shared" si="63"/>
        <v>0</v>
      </c>
      <c r="J163" s="60" t="e">
        <f t="shared" si="34"/>
        <v>#DIV/0!</v>
      </c>
      <c r="K163" s="60">
        <f t="shared" si="35"/>
        <v>0</v>
      </c>
    </row>
    <row r="164" spans="2:11" x14ac:dyDescent="0.25">
      <c r="B164" s="178">
        <v>412</v>
      </c>
      <c r="C164" s="179"/>
      <c r="D164" s="180"/>
      <c r="E164" s="54" t="s">
        <v>237</v>
      </c>
      <c r="F164" s="68">
        <f>F165</f>
        <v>4235.99</v>
      </c>
      <c r="G164" s="68">
        <f>G165</f>
        <v>3000</v>
      </c>
      <c r="H164" s="68">
        <f t="shared" ref="H164:I164" si="64">H165</f>
        <v>0</v>
      </c>
      <c r="I164" s="68">
        <f t="shared" si="64"/>
        <v>0</v>
      </c>
      <c r="J164" s="60" t="e">
        <f t="shared" si="34"/>
        <v>#DIV/0!</v>
      </c>
      <c r="K164" s="60">
        <f t="shared" si="35"/>
        <v>0</v>
      </c>
    </row>
    <row r="165" spans="2:11" x14ac:dyDescent="0.25">
      <c r="B165" s="178">
        <v>4123</v>
      </c>
      <c r="C165" s="179"/>
      <c r="D165" s="180"/>
      <c r="E165" s="59" t="s">
        <v>188</v>
      </c>
      <c r="F165" s="68">
        <v>4235.99</v>
      </c>
      <c r="G165" s="68">
        <v>3000</v>
      </c>
      <c r="H165" s="60">
        <v>0</v>
      </c>
      <c r="I165" s="60">
        <v>0</v>
      </c>
      <c r="J165" s="60" t="e">
        <f t="shared" si="34"/>
        <v>#DIV/0!</v>
      </c>
      <c r="K165" s="60">
        <f t="shared" si="35"/>
        <v>0</v>
      </c>
    </row>
    <row r="166" spans="2:11" ht="25.5" x14ac:dyDescent="0.25">
      <c r="B166" s="178">
        <v>42</v>
      </c>
      <c r="C166" s="179"/>
      <c r="D166" s="180"/>
      <c r="E166" s="59" t="s">
        <v>259</v>
      </c>
      <c r="F166" s="68">
        <f>F167+F174+F176+F172</f>
        <v>7832.25</v>
      </c>
      <c r="G166" s="68">
        <f>G167+G174+G176+G172</f>
        <v>6000</v>
      </c>
      <c r="H166" s="68">
        <f t="shared" ref="H166:I166" si="65">H167+H174+H176+H172</f>
        <v>19620</v>
      </c>
      <c r="I166" s="68">
        <f t="shared" si="65"/>
        <v>16294.18</v>
      </c>
      <c r="J166" s="60">
        <f t="shared" si="34"/>
        <v>83.048827726809378</v>
      </c>
      <c r="K166" s="60">
        <f t="shared" si="35"/>
        <v>208.03957994190685</v>
      </c>
    </row>
    <row r="167" spans="2:11" x14ac:dyDescent="0.25">
      <c r="B167" s="178">
        <v>422</v>
      </c>
      <c r="C167" s="179"/>
      <c r="D167" s="180"/>
      <c r="E167" s="59" t="s">
        <v>190</v>
      </c>
      <c r="F167" s="68">
        <f>SUM(F168:F171)</f>
        <v>7604.14</v>
      </c>
      <c r="G167" s="68">
        <f t="shared" ref="G167:I167" si="66">SUM(G168:G171)</f>
        <v>5000</v>
      </c>
      <c r="H167" s="68">
        <f t="shared" si="66"/>
        <v>9500</v>
      </c>
      <c r="I167" s="68">
        <f t="shared" si="66"/>
        <v>6334.75</v>
      </c>
      <c r="J167" s="60">
        <f t="shared" si="34"/>
        <v>66.681578947368422</v>
      </c>
      <c r="K167" s="60">
        <f t="shared" si="35"/>
        <v>83.306593513533414</v>
      </c>
    </row>
    <row r="168" spans="2:11" x14ac:dyDescent="0.25">
      <c r="B168" s="177">
        <v>4221</v>
      </c>
      <c r="C168" s="177"/>
      <c r="D168" s="177"/>
      <c r="E168" s="54" t="s">
        <v>96</v>
      </c>
      <c r="F168" s="68">
        <v>5259.09</v>
      </c>
      <c r="G168" s="68">
        <v>4000</v>
      </c>
      <c r="H168" s="60">
        <v>7000</v>
      </c>
      <c r="I168" s="60">
        <v>3964.75</v>
      </c>
      <c r="J168" s="60">
        <f t="shared" si="34"/>
        <v>56.639285714285712</v>
      </c>
      <c r="K168" s="60">
        <f t="shared" si="35"/>
        <v>75.388517785396331</v>
      </c>
    </row>
    <row r="169" spans="2:11" x14ac:dyDescent="0.25">
      <c r="B169" s="177">
        <v>4224</v>
      </c>
      <c r="C169" s="177"/>
      <c r="D169" s="177"/>
      <c r="E169" s="54" t="s">
        <v>191</v>
      </c>
      <c r="F169" s="68">
        <v>2345.0500000000002</v>
      </c>
      <c r="G169" s="68">
        <v>1000</v>
      </c>
      <c r="H169" s="60">
        <v>0</v>
      </c>
      <c r="I169" s="60">
        <v>0</v>
      </c>
      <c r="J169" s="60" t="e">
        <f t="shared" si="34"/>
        <v>#DIV/0!</v>
      </c>
      <c r="K169" s="60">
        <f t="shared" si="35"/>
        <v>0</v>
      </c>
    </row>
    <row r="170" spans="2:11" x14ac:dyDescent="0.25">
      <c r="B170" s="178">
        <v>4225</v>
      </c>
      <c r="C170" s="179"/>
      <c r="D170" s="180"/>
      <c r="E170" s="54" t="s">
        <v>192</v>
      </c>
      <c r="F170" s="68">
        <v>0</v>
      </c>
      <c r="G170" s="68">
        <v>0</v>
      </c>
      <c r="H170" s="60">
        <v>2500</v>
      </c>
      <c r="I170" s="60">
        <f>2370</f>
        <v>2370</v>
      </c>
      <c r="J170" s="60">
        <f t="shared" si="34"/>
        <v>94.8</v>
      </c>
      <c r="K170" s="60" t="e">
        <f t="shared" si="35"/>
        <v>#DIV/0!</v>
      </c>
    </row>
    <row r="171" spans="2:11" x14ac:dyDescent="0.25">
      <c r="B171" s="117">
        <v>4227</v>
      </c>
      <c r="C171" s="118"/>
      <c r="D171" s="119"/>
      <c r="E171" s="67" t="s">
        <v>292</v>
      </c>
      <c r="F171" s="68">
        <v>0</v>
      </c>
      <c r="G171" s="68"/>
      <c r="H171" s="68"/>
      <c r="I171" s="68"/>
      <c r="J171" s="60"/>
      <c r="K171" s="60"/>
    </row>
    <row r="172" spans="2:11" x14ac:dyDescent="0.25">
      <c r="B172" s="95">
        <v>423</v>
      </c>
      <c r="C172" s="96"/>
      <c r="D172" s="97"/>
      <c r="E172" s="67" t="s">
        <v>286</v>
      </c>
      <c r="F172" s="68">
        <f>F173</f>
        <v>0</v>
      </c>
      <c r="G172" s="68">
        <f t="shared" ref="G172:I172" si="67">G173</f>
        <v>0</v>
      </c>
      <c r="H172" s="68">
        <f t="shared" si="67"/>
        <v>10000</v>
      </c>
      <c r="I172" s="68">
        <f t="shared" si="67"/>
        <v>9841.2800000000007</v>
      </c>
      <c r="J172" s="60">
        <f t="shared" si="34"/>
        <v>98.412800000000004</v>
      </c>
      <c r="K172" s="60" t="e">
        <f t="shared" si="35"/>
        <v>#DIV/0!</v>
      </c>
    </row>
    <row r="173" spans="2:11" x14ac:dyDescent="0.25">
      <c r="B173" s="95">
        <v>4231</v>
      </c>
      <c r="C173" s="96"/>
      <c r="D173" s="97"/>
      <c r="E173" s="67" t="s">
        <v>287</v>
      </c>
      <c r="F173" s="68">
        <v>0</v>
      </c>
      <c r="G173" s="68">
        <v>0</v>
      </c>
      <c r="H173" s="68">
        <v>10000</v>
      </c>
      <c r="I173" s="68">
        <v>9841.2800000000007</v>
      </c>
      <c r="J173" s="60">
        <f t="shared" si="34"/>
        <v>98.412800000000004</v>
      </c>
      <c r="K173" s="60" t="e">
        <f t="shared" si="35"/>
        <v>#DIV/0!</v>
      </c>
    </row>
    <row r="174" spans="2:11" ht="25.5" x14ac:dyDescent="0.25">
      <c r="B174" s="178">
        <v>424</v>
      </c>
      <c r="C174" s="179"/>
      <c r="D174" s="180"/>
      <c r="E174" s="97" t="s">
        <v>266</v>
      </c>
      <c r="F174" s="68">
        <f>F175</f>
        <v>0</v>
      </c>
      <c r="G174" s="68">
        <f t="shared" ref="G174:I174" si="68">G175</f>
        <v>0</v>
      </c>
      <c r="H174" s="68">
        <f t="shared" si="68"/>
        <v>120</v>
      </c>
      <c r="I174" s="68">
        <f t="shared" si="68"/>
        <v>118.15</v>
      </c>
      <c r="J174" s="60">
        <f t="shared" si="34"/>
        <v>98.458333333333343</v>
      </c>
      <c r="K174" s="60" t="e">
        <f t="shared" si="35"/>
        <v>#DIV/0!</v>
      </c>
    </row>
    <row r="175" spans="2:11" x14ac:dyDescent="0.25">
      <c r="B175" s="178">
        <v>4241</v>
      </c>
      <c r="C175" s="179"/>
      <c r="D175" s="180"/>
      <c r="E175" s="97" t="s">
        <v>238</v>
      </c>
      <c r="F175" s="68">
        <v>0</v>
      </c>
      <c r="G175" s="68">
        <v>0</v>
      </c>
      <c r="H175" s="68">
        <v>120</v>
      </c>
      <c r="I175" s="60">
        <v>118.15</v>
      </c>
      <c r="J175" s="60">
        <f t="shared" ref="J175:J177" si="69">I175/H175*100</f>
        <v>98.458333333333343</v>
      </c>
      <c r="K175" s="60" t="e">
        <f t="shared" ref="K175:K177" si="70">I175/F175*100</f>
        <v>#DIV/0!</v>
      </c>
    </row>
    <row r="176" spans="2:11" x14ac:dyDescent="0.25">
      <c r="B176" s="178">
        <v>426</v>
      </c>
      <c r="C176" s="179"/>
      <c r="D176" s="180"/>
      <c r="E176" s="94" t="s">
        <v>194</v>
      </c>
      <c r="F176" s="68">
        <f>F177</f>
        <v>228.11</v>
      </c>
      <c r="G176" s="68">
        <f>G177</f>
        <v>1000</v>
      </c>
      <c r="H176" s="68">
        <f>H177</f>
        <v>0</v>
      </c>
      <c r="I176" s="68">
        <f>I177</f>
        <v>0</v>
      </c>
      <c r="J176" s="60" t="e">
        <f t="shared" si="69"/>
        <v>#DIV/0!</v>
      </c>
      <c r="K176" s="60">
        <f t="shared" si="70"/>
        <v>0</v>
      </c>
    </row>
    <row r="177" spans="2:11" x14ac:dyDescent="0.25">
      <c r="B177" s="177">
        <v>4262</v>
      </c>
      <c r="C177" s="177"/>
      <c r="D177" s="177"/>
      <c r="E177" s="54" t="s">
        <v>195</v>
      </c>
      <c r="F177" s="68">
        <v>228.11</v>
      </c>
      <c r="G177" s="68">
        <v>1000</v>
      </c>
      <c r="H177" s="60">
        <v>0</v>
      </c>
      <c r="I177" s="60">
        <v>0</v>
      </c>
      <c r="J177" s="60" t="e">
        <f t="shared" si="69"/>
        <v>#DIV/0!</v>
      </c>
      <c r="K177" s="60">
        <f t="shared" si="70"/>
        <v>0</v>
      </c>
    </row>
    <row r="178" spans="2:11" x14ac:dyDescent="0.25">
      <c r="B178" s="177" t="s">
        <v>212</v>
      </c>
      <c r="C178" s="177"/>
      <c r="D178" s="177"/>
      <c r="E178" s="54" t="s">
        <v>199</v>
      </c>
      <c r="F178" s="68"/>
      <c r="G178" s="68"/>
      <c r="H178" s="60"/>
      <c r="I178" s="60"/>
      <c r="J178" s="60"/>
      <c r="K178" s="60"/>
    </row>
    <row r="179" spans="2:11" ht="25.5" x14ac:dyDescent="0.25">
      <c r="B179" s="178" t="s">
        <v>213</v>
      </c>
      <c r="C179" s="179"/>
      <c r="D179" s="180"/>
      <c r="E179" s="54" t="s">
        <v>220</v>
      </c>
      <c r="F179" s="68"/>
      <c r="G179" s="68"/>
      <c r="H179" s="60"/>
      <c r="I179" s="60"/>
      <c r="J179" s="60"/>
      <c r="K179" s="60"/>
    </row>
    <row r="180" spans="2:11" x14ac:dyDescent="0.25">
      <c r="B180" s="178">
        <v>43</v>
      </c>
      <c r="C180" s="179"/>
      <c r="D180" s="180"/>
      <c r="E180" s="54" t="s">
        <v>221</v>
      </c>
      <c r="F180" s="68">
        <f>F181+F234</f>
        <v>374672.5</v>
      </c>
      <c r="G180" s="68">
        <f>G181+G234</f>
        <v>400000</v>
      </c>
      <c r="H180" s="68">
        <f t="shared" ref="H180:I180" si="71">H181+H234</f>
        <v>404000</v>
      </c>
      <c r="I180" s="68">
        <f t="shared" si="71"/>
        <v>366129.12</v>
      </c>
      <c r="J180" s="60">
        <f t="shared" ref="J180:J271" si="72">I180/H180*100</f>
        <v>90.626019801980192</v>
      </c>
      <c r="K180" s="60">
        <f t="shared" ref="K180:K271" si="73">I180/F180*100</f>
        <v>97.719773935904016</v>
      </c>
    </row>
    <row r="181" spans="2:11" x14ac:dyDescent="0.25">
      <c r="B181" s="178">
        <v>3</v>
      </c>
      <c r="C181" s="179"/>
      <c r="D181" s="180"/>
      <c r="E181" s="59" t="s">
        <v>4</v>
      </c>
      <c r="F181" s="68">
        <f>F182+F189+F220+F225+F231+F228</f>
        <v>327848.3</v>
      </c>
      <c r="G181" s="68">
        <f t="shared" ref="G181:I181" si="74">G182+G189+G220+G225+G231+G228</f>
        <v>369500</v>
      </c>
      <c r="H181" s="68">
        <f t="shared" si="74"/>
        <v>366500</v>
      </c>
      <c r="I181" s="68">
        <f t="shared" si="74"/>
        <v>327508.71999999997</v>
      </c>
      <c r="J181" s="60">
        <f t="shared" si="72"/>
        <v>89.361178717598904</v>
      </c>
      <c r="K181" s="60">
        <f t="shared" si="73"/>
        <v>99.896421607188444</v>
      </c>
    </row>
    <row r="182" spans="2:11" x14ac:dyDescent="0.25">
      <c r="B182" s="178">
        <v>31</v>
      </c>
      <c r="C182" s="179"/>
      <c r="D182" s="180"/>
      <c r="E182" s="59" t="s">
        <v>5</v>
      </c>
      <c r="F182" s="68">
        <f>F183+F185+F187</f>
        <v>67588.62999999999</v>
      </c>
      <c r="G182" s="68">
        <f>G183+G185+G187</f>
        <v>63610</v>
      </c>
      <c r="H182" s="68">
        <f t="shared" ref="H182:I182" si="75">H183+H185+H187</f>
        <v>65610</v>
      </c>
      <c r="I182" s="68">
        <f t="shared" si="75"/>
        <v>64856.38</v>
      </c>
      <c r="J182" s="60">
        <f t="shared" si="72"/>
        <v>98.851364121322959</v>
      </c>
      <c r="K182" s="60">
        <f t="shared" si="73"/>
        <v>95.957530134876251</v>
      </c>
    </row>
    <row r="183" spans="2:11" x14ac:dyDescent="0.25">
      <c r="B183" s="178">
        <v>311</v>
      </c>
      <c r="C183" s="179"/>
      <c r="D183" s="180"/>
      <c r="E183" s="59" t="s">
        <v>34</v>
      </c>
      <c r="F183" s="68">
        <f>F184</f>
        <v>29874.48</v>
      </c>
      <c r="G183" s="68">
        <f>G184</f>
        <v>34000</v>
      </c>
      <c r="H183" s="68">
        <f t="shared" ref="H183:I183" si="76">H184</f>
        <v>34000</v>
      </c>
      <c r="I183" s="68">
        <f t="shared" si="76"/>
        <v>32477.03</v>
      </c>
      <c r="J183" s="60">
        <f t="shared" si="72"/>
        <v>95.520676470588228</v>
      </c>
      <c r="K183" s="60">
        <f t="shared" si="73"/>
        <v>108.71161606829642</v>
      </c>
    </row>
    <row r="184" spans="2:11" x14ac:dyDescent="0.25">
      <c r="B184" s="177">
        <v>3111</v>
      </c>
      <c r="C184" s="177"/>
      <c r="D184" s="177"/>
      <c r="E184" s="54" t="s">
        <v>35</v>
      </c>
      <c r="F184" s="68">
        <v>29874.48</v>
      </c>
      <c r="G184" s="68">
        <v>34000</v>
      </c>
      <c r="H184" s="60">
        <f>G184</f>
        <v>34000</v>
      </c>
      <c r="I184" s="60">
        <v>32477.03</v>
      </c>
      <c r="J184" s="60">
        <f t="shared" si="72"/>
        <v>95.520676470588228</v>
      </c>
      <c r="K184" s="60">
        <f t="shared" si="73"/>
        <v>108.71161606829642</v>
      </c>
    </row>
    <row r="185" spans="2:11" x14ac:dyDescent="0.25">
      <c r="B185" s="181">
        <v>312</v>
      </c>
      <c r="C185" s="182"/>
      <c r="D185" s="183"/>
      <c r="E185" s="54" t="s">
        <v>153</v>
      </c>
      <c r="F185" s="68">
        <f>F186</f>
        <v>29928</v>
      </c>
      <c r="G185" s="68">
        <f>G186</f>
        <v>24000</v>
      </c>
      <c r="H185" s="68">
        <f t="shared" ref="H185:I185" si="77">H186</f>
        <v>26000</v>
      </c>
      <c r="I185" s="68">
        <f t="shared" si="77"/>
        <v>27020.73</v>
      </c>
      <c r="J185" s="60">
        <f t="shared" si="72"/>
        <v>103.92588461538462</v>
      </c>
      <c r="K185" s="60">
        <f t="shared" si="73"/>
        <v>90.285785886126703</v>
      </c>
    </row>
    <row r="186" spans="2:11" x14ac:dyDescent="0.25">
      <c r="B186" s="181">
        <v>3121</v>
      </c>
      <c r="C186" s="182"/>
      <c r="D186" s="183"/>
      <c r="E186" s="54" t="s">
        <v>153</v>
      </c>
      <c r="F186" s="68">
        <v>29928</v>
      </c>
      <c r="G186" s="68">
        <v>24000</v>
      </c>
      <c r="H186" s="60">
        <v>26000</v>
      </c>
      <c r="I186" s="60">
        <v>27020.73</v>
      </c>
      <c r="J186" s="60">
        <f t="shared" si="72"/>
        <v>103.92588461538462</v>
      </c>
      <c r="K186" s="60">
        <f t="shared" si="73"/>
        <v>90.285785886126703</v>
      </c>
    </row>
    <row r="187" spans="2:11" x14ac:dyDescent="0.25">
      <c r="B187" s="177">
        <v>313</v>
      </c>
      <c r="C187" s="177"/>
      <c r="D187" s="177"/>
      <c r="E187" s="54" t="s">
        <v>154</v>
      </c>
      <c r="F187" s="68">
        <f>F188</f>
        <v>7786.15</v>
      </c>
      <c r="G187" s="68">
        <f>G188</f>
        <v>5610</v>
      </c>
      <c r="H187" s="68">
        <f t="shared" ref="H187:I187" si="78">H188</f>
        <v>5610</v>
      </c>
      <c r="I187" s="68">
        <f t="shared" si="78"/>
        <v>5358.62</v>
      </c>
      <c r="J187" s="60">
        <f t="shared" si="72"/>
        <v>95.519073083778963</v>
      </c>
      <c r="K187" s="60">
        <f t="shared" si="73"/>
        <v>68.8224603944183</v>
      </c>
    </row>
    <row r="188" spans="2:11" x14ac:dyDescent="0.25">
      <c r="B188" s="178">
        <v>3132</v>
      </c>
      <c r="C188" s="179"/>
      <c r="D188" s="180"/>
      <c r="E188" s="54" t="s">
        <v>155</v>
      </c>
      <c r="F188" s="68">
        <v>7786.15</v>
      </c>
      <c r="G188" s="68">
        <v>5610</v>
      </c>
      <c r="H188" s="60">
        <f>G188</f>
        <v>5610</v>
      </c>
      <c r="I188" s="60">
        <v>5358.62</v>
      </c>
      <c r="J188" s="60">
        <f t="shared" si="72"/>
        <v>95.519073083778963</v>
      </c>
      <c r="K188" s="60">
        <f t="shared" si="73"/>
        <v>68.8224603944183</v>
      </c>
    </row>
    <row r="189" spans="2:11" x14ac:dyDescent="0.25">
      <c r="B189" s="178">
        <v>32</v>
      </c>
      <c r="C189" s="179"/>
      <c r="D189" s="180"/>
      <c r="E189" s="59" t="s">
        <v>13</v>
      </c>
      <c r="F189" s="68">
        <f>F190+F195+F202+F212+F214</f>
        <v>242520.64</v>
      </c>
      <c r="G189" s="68">
        <f>G190+G195+G202+G212+G214</f>
        <v>289290</v>
      </c>
      <c r="H189" s="68">
        <f t="shared" ref="H189:I189" si="79">H190+H195+H202+H212+H214</f>
        <v>286039</v>
      </c>
      <c r="I189" s="68">
        <f t="shared" si="79"/>
        <v>245080.15000000002</v>
      </c>
      <c r="J189" s="60">
        <f t="shared" si="72"/>
        <v>85.680676411258617</v>
      </c>
      <c r="K189" s="60">
        <f t="shared" si="73"/>
        <v>101.05537821440682</v>
      </c>
    </row>
    <row r="190" spans="2:11" x14ac:dyDescent="0.25">
      <c r="B190" s="178">
        <v>321</v>
      </c>
      <c r="C190" s="179"/>
      <c r="D190" s="180"/>
      <c r="E190" s="59" t="s">
        <v>255</v>
      </c>
      <c r="F190" s="68">
        <f>SUM(F191:F194)</f>
        <v>23117.67</v>
      </c>
      <c r="G190" s="68">
        <f>SUM(G191:G194)</f>
        <v>15100</v>
      </c>
      <c r="H190" s="68">
        <f t="shared" ref="H190:I190" si="80">SUM(H191:H194)</f>
        <v>28600</v>
      </c>
      <c r="I190" s="68">
        <f t="shared" si="80"/>
        <v>29907.97</v>
      </c>
      <c r="J190" s="60">
        <f t="shared" si="72"/>
        <v>104.57332167832168</v>
      </c>
      <c r="K190" s="60">
        <f t="shared" si="73"/>
        <v>129.3727698336381</v>
      </c>
    </row>
    <row r="191" spans="2:11" x14ac:dyDescent="0.25">
      <c r="B191" s="177">
        <v>3211</v>
      </c>
      <c r="C191" s="177"/>
      <c r="D191" s="177"/>
      <c r="E191" s="54" t="s">
        <v>37</v>
      </c>
      <c r="F191" s="68">
        <v>9886.16</v>
      </c>
      <c r="G191" s="68">
        <v>9000</v>
      </c>
      <c r="H191" s="60">
        <v>13500</v>
      </c>
      <c r="I191" s="60">
        <v>17147.650000000001</v>
      </c>
      <c r="J191" s="60">
        <f t="shared" si="72"/>
        <v>127.01962962962965</v>
      </c>
      <c r="K191" s="60">
        <f t="shared" si="73"/>
        <v>173.45106694611459</v>
      </c>
    </row>
    <row r="192" spans="2:11" ht="25.5" x14ac:dyDescent="0.25">
      <c r="B192" s="178">
        <v>3212</v>
      </c>
      <c r="C192" s="179"/>
      <c r="D192" s="180"/>
      <c r="E192" s="54" t="s">
        <v>217</v>
      </c>
      <c r="F192" s="68">
        <v>390.88</v>
      </c>
      <c r="G192" s="68">
        <v>0</v>
      </c>
      <c r="H192" s="60">
        <f t="shared" ref="H192:H194" si="81">G192</f>
        <v>0</v>
      </c>
      <c r="I192" s="60">
        <v>0</v>
      </c>
      <c r="J192" s="60" t="e">
        <f t="shared" si="72"/>
        <v>#DIV/0!</v>
      </c>
      <c r="K192" s="60">
        <f t="shared" si="73"/>
        <v>0</v>
      </c>
    </row>
    <row r="193" spans="2:11" x14ac:dyDescent="0.25">
      <c r="B193" s="177">
        <v>3213</v>
      </c>
      <c r="C193" s="177"/>
      <c r="D193" s="177"/>
      <c r="E193" s="54" t="s">
        <v>158</v>
      </c>
      <c r="F193" s="68">
        <v>12660.23</v>
      </c>
      <c r="G193" s="68">
        <v>6000</v>
      </c>
      <c r="H193" s="60">
        <v>15000</v>
      </c>
      <c r="I193" s="60">
        <v>12657.52</v>
      </c>
      <c r="J193" s="60">
        <f t="shared" si="72"/>
        <v>84.383466666666678</v>
      </c>
      <c r="K193" s="60">
        <f t="shared" si="73"/>
        <v>99.978594385726012</v>
      </c>
    </row>
    <row r="194" spans="2:11" x14ac:dyDescent="0.25">
      <c r="B194" s="178">
        <v>3214</v>
      </c>
      <c r="C194" s="179"/>
      <c r="D194" s="180"/>
      <c r="E194" s="54" t="s">
        <v>260</v>
      </c>
      <c r="F194" s="68">
        <v>180.4</v>
      </c>
      <c r="G194" s="68">
        <v>100</v>
      </c>
      <c r="H194" s="60">
        <f t="shared" si="81"/>
        <v>100</v>
      </c>
      <c r="I194" s="60">
        <v>102.8</v>
      </c>
      <c r="J194" s="60">
        <f t="shared" si="72"/>
        <v>102.8</v>
      </c>
      <c r="K194" s="60">
        <f t="shared" si="73"/>
        <v>56.984478935698448</v>
      </c>
    </row>
    <row r="195" spans="2:11" x14ac:dyDescent="0.25">
      <c r="B195" s="178">
        <v>322</v>
      </c>
      <c r="C195" s="179"/>
      <c r="D195" s="180"/>
      <c r="E195" s="54" t="s">
        <v>160</v>
      </c>
      <c r="F195" s="68">
        <f>SUM(F196:F201)</f>
        <v>53720.020000000011</v>
      </c>
      <c r="G195" s="68">
        <f>SUM(G196:G201)</f>
        <v>91800</v>
      </c>
      <c r="H195" s="68">
        <f t="shared" ref="H195:I195" si="82">SUM(H196:H201)</f>
        <v>97259</v>
      </c>
      <c r="I195" s="68">
        <f t="shared" si="82"/>
        <v>57200.090000000011</v>
      </c>
      <c r="J195" s="60">
        <f t="shared" si="72"/>
        <v>58.812130496920602</v>
      </c>
      <c r="K195" s="60">
        <f t="shared" si="73"/>
        <v>106.47816214513695</v>
      </c>
    </row>
    <row r="196" spans="2:11" x14ac:dyDescent="0.25">
      <c r="B196" s="178">
        <v>3221</v>
      </c>
      <c r="C196" s="179"/>
      <c r="D196" s="180"/>
      <c r="E196" s="59" t="s">
        <v>161</v>
      </c>
      <c r="F196" s="68">
        <v>16064.2</v>
      </c>
      <c r="G196" s="68">
        <v>13500</v>
      </c>
      <c r="H196" s="60">
        <v>20000</v>
      </c>
      <c r="I196" s="60">
        <v>15836.79</v>
      </c>
      <c r="J196" s="60">
        <f t="shared" si="72"/>
        <v>79.18395000000001</v>
      </c>
      <c r="K196" s="60">
        <f t="shared" si="73"/>
        <v>98.584367724505427</v>
      </c>
    </row>
    <row r="197" spans="2:11" x14ac:dyDescent="0.25">
      <c r="B197" s="178">
        <v>3222</v>
      </c>
      <c r="C197" s="179"/>
      <c r="D197" s="180"/>
      <c r="E197" s="59" t="s">
        <v>267</v>
      </c>
      <c r="F197" s="68">
        <v>1479.65</v>
      </c>
      <c r="G197" s="68">
        <v>700</v>
      </c>
      <c r="H197" s="60">
        <v>1500</v>
      </c>
      <c r="I197" s="60">
        <v>1386.88</v>
      </c>
      <c r="J197" s="60">
        <f t="shared" si="72"/>
        <v>92.458666666666673</v>
      </c>
      <c r="K197" s="60">
        <f t="shared" si="73"/>
        <v>93.730274051295908</v>
      </c>
    </row>
    <row r="198" spans="2:11" x14ac:dyDescent="0.25">
      <c r="B198" s="178">
        <v>3223</v>
      </c>
      <c r="C198" s="179"/>
      <c r="D198" s="180"/>
      <c r="E198" s="59" t="s">
        <v>162</v>
      </c>
      <c r="F198" s="68">
        <v>33043.97</v>
      </c>
      <c r="G198" s="68">
        <v>70000</v>
      </c>
      <c r="H198" s="60">
        <v>71359</v>
      </c>
      <c r="I198" s="60">
        <v>36131.18</v>
      </c>
      <c r="J198" s="60">
        <f t="shared" si="72"/>
        <v>50.632968511330034</v>
      </c>
      <c r="K198" s="60">
        <f t="shared" si="73"/>
        <v>109.34273333379736</v>
      </c>
    </row>
    <row r="199" spans="2:11" ht="25.5" x14ac:dyDescent="0.25">
      <c r="B199" s="177">
        <v>3224</v>
      </c>
      <c r="C199" s="177"/>
      <c r="D199" s="177"/>
      <c r="E199" s="54" t="s">
        <v>163</v>
      </c>
      <c r="F199" s="68">
        <v>2348.62</v>
      </c>
      <c r="G199" s="68">
        <v>3400</v>
      </c>
      <c r="H199" s="60">
        <v>1500</v>
      </c>
      <c r="I199" s="60">
        <v>1122.92</v>
      </c>
      <c r="J199" s="60">
        <f t="shared" si="72"/>
        <v>74.861333333333334</v>
      </c>
      <c r="K199" s="60">
        <f t="shared" si="73"/>
        <v>47.81190656640922</v>
      </c>
    </row>
    <row r="200" spans="2:11" x14ac:dyDescent="0.25">
      <c r="B200" s="177">
        <v>3225</v>
      </c>
      <c r="C200" s="177"/>
      <c r="D200" s="177"/>
      <c r="E200" s="54" t="s">
        <v>207</v>
      </c>
      <c r="F200" s="68">
        <v>783.58</v>
      </c>
      <c r="G200" s="68">
        <v>3400</v>
      </c>
      <c r="H200" s="60">
        <v>1800</v>
      </c>
      <c r="I200" s="60">
        <v>1645.73</v>
      </c>
      <c r="J200" s="60">
        <f t="shared" si="72"/>
        <v>91.429444444444442</v>
      </c>
      <c r="K200" s="60">
        <f t="shared" si="73"/>
        <v>210.0270553102427</v>
      </c>
    </row>
    <row r="201" spans="2:11" x14ac:dyDescent="0.25">
      <c r="B201" s="177">
        <v>3227</v>
      </c>
      <c r="C201" s="177"/>
      <c r="D201" s="177"/>
      <c r="E201" s="54" t="s">
        <v>257</v>
      </c>
      <c r="F201" s="68">
        <v>0</v>
      </c>
      <c r="G201" s="68">
        <v>800</v>
      </c>
      <c r="H201" s="60">
        <v>1100</v>
      </c>
      <c r="I201" s="60">
        <f>751.59+325</f>
        <v>1076.5900000000001</v>
      </c>
      <c r="J201" s="60">
        <f t="shared" si="72"/>
        <v>97.871818181818199</v>
      </c>
      <c r="K201" s="60" t="e">
        <f t="shared" si="73"/>
        <v>#DIV/0!</v>
      </c>
    </row>
    <row r="202" spans="2:11" x14ac:dyDescent="0.25">
      <c r="B202" s="178">
        <v>323</v>
      </c>
      <c r="C202" s="179"/>
      <c r="D202" s="180"/>
      <c r="E202" s="54" t="s">
        <v>165</v>
      </c>
      <c r="F202" s="68">
        <f>SUM(F203:F211)</f>
        <v>124264.87000000002</v>
      </c>
      <c r="G202" s="68">
        <f>SUM(G203:G211)</f>
        <v>140590</v>
      </c>
      <c r="H202" s="68">
        <f t="shared" ref="H202:I202" si="83">SUM(H203:H211)</f>
        <v>112200</v>
      </c>
      <c r="I202" s="68">
        <f t="shared" si="83"/>
        <v>113691.52000000002</v>
      </c>
      <c r="J202" s="60">
        <f t="shared" si="72"/>
        <v>101.32934046345812</v>
      </c>
      <c r="K202" s="60">
        <f t="shared" si="73"/>
        <v>91.491279876605518</v>
      </c>
    </row>
    <row r="203" spans="2:11" x14ac:dyDescent="0.25">
      <c r="B203" s="178">
        <v>3231</v>
      </c>
      <c r="C203" s="179"/>
      <c r="D203" s="180"/>
      <c r="E203" s="59" t="s">
        <v>166</v>
      </c>
      <c r="F203" s="68">
        <v>14216.7</v>
      </c>
      <c r="G203" s="68">
        <v>13500</v>
      </c>
      <c r="H203" s="60">
        <v>10000</v>
      </c>
      <c r="I203" s="60">
        <v>9385.73</v>
      </c>
      <c r="J203" s="60">
        <f t="shared" si="72"/>
        <v>93.857299999999995</v>
      </c>
      <c r="K203" s="60">
        <f t="shared" si="73"/>
        <v>66.019048020989388</v>
      </c>
    </row>
    <row r="204" spans="2:11" x14ac:dyDescent="0.25">
      <c r="B204" s="178">
        <v>3232</v>
      </c>
      <c r="C204" s="179"/>
      <c r="D204" s="180"/>
      <c r="E204" s="59" t="s">
        <v>167</v>
      </c>
      <c r="F204" s="68">
        <v>31637.96</v>
      </c>
      <c r="G204" s="68">
        <v>30190</v>
      </c>
      <c r="H204" s="60">
        <v>40000</v>
      </c>
      <c r="I204" s="60">
        <v>41167.57</v>
      </c>
      <c r="J204" s="60">
        <f t="shared" si="72"/>
        <v>102.918925</v>
      </c>
      <c r="K204" s="60">
        <f t="shared" si="73"/>
        <v>130.12081057059305</v>
      </c>
    </row>
    <row r="205" spans="2:11" x14ac:dyDescent="0.25">
      <c r="B205" s="178">
        <v>3233</v>
      </c>
      <c r="C205" s="179"/>
      <c r="D205" s="180"/>
      <c r="E205" s="59" t="s">
        <v>168</v>
      </c>
      <c r="F205" s="68">
        <v>7767.69</v>
      </c>
      <c r="G205" s="68">
        <v>20000</v>
      </c>
      <c r="H205" s="60">
        <v>10000</v>
      </c>
      <c r="I205" s="60">
        <v>10098.58</v>
      </c>
      <c r="J205" s="60">
        <f t="shared" si="72"/>
        <v>100.9858</v>
      </c>
      <c r="K205" s="60">
        <f t="shared" si="73"/>
        <v>130.0075054488529</v>
      </c>
    </row>
    <row r="206" spans="2:11" x14ac:dyDescent="0.25">
      <c r="B206" s="177">
        <v>3234</v>
      </c>
      <c r="C206" s="177"/>
      <c r="D206" s="177"/>
      <c r="E206" s="54" t="s">
        <v>169</v>
      </c>
      <c r="F206" s="68">
        <v>6435.68</v>
      </c>
      <c r="G206" s="68">
        <v>6700</v>
      </c>
      <c r="H206" s="60">
        <v>10000</v>
      </c>
      <c r="I206" s="60">
        <v>10437.52</v>
      </c>
      <c r="J206" s="60">
        <f t="shared" si="72"/>
        <v>104.37520000000001</v>
      </c>
      <c r="K206" s="60">
        <f t="shared" si="73"/>
        <v>162.18208487681179</v>
      </c>
    </row>
    <row r="207" spans="2:11" x14ac:dyDescent="0.25">
      <c r="B207" s="177">
        <v>3235</v>
      </c>
      <c r="C207" s="177"/>
      <c r="D207" s="177"/>
      <c r="E207" s="54" t="s">
        <v>170</v>
      </c>
      <c r="F207" s="68">
        <v>10484.11</v>
      </c>
      <c r="G207" s="68">
        <v>11500</v>
      </c>
      <c r="H207" s="60">
        <v>7500</v>
      </c>
      <c r="I207" s="60">
        <v>7180.74</v>
      </c>
      <c r="J207" s="60">
        <f t="shared" si="72"/>
        <v>95.743200000000002</v>
      </c>
      <c r="K207" s="60">
        <f t="shared" si="73"/>
        <v>68.49165069805639</v>
      </c>
    </row>
    <row r="208" spans="2:11" x14ac:dyDescent="0.25">
      <c r="B208" s="178">
        <v>3236</v>
      </c>
      <c r="C208" s="179"/>
      <c r="D208" s="180"/>
      <c r="E208" s="54" t="s">
        <v>171</v>
      </c>
      <c r="F208" s="68">
        <v>159.27000000000001</v>
      </c>
      <c r="G208" s="68">
        <v>1400</v>
      </c>
      <c r="H208" s="60">
        <v>700</v>
      </c>
      <c r="I208" s="60">
        <f>362.5+320</f>
        <v>682.5</v>
      </c>
      <c r="J208" s="60">
        <f t="shared" si="72"/>
        <v>97.5</v>
      </c>
      <c r="K208" s="60">
        <f t="shared" si="73"/>
        <v>428.51761160293842</v>
      </c>
    </row>
    <row r="209" spans="2:11" x14ac:dyDescent="0.25">
      <c r="B209" s="178">
        <v>3237</v>
      </c>
      <c r="C209" s="179"/>
      <c r="D209" s="180"/>
      <c r="E209" s="59" t="s">
        <v>172</v>
      </c>
      <c r="F209" s="68">
        <v>35526.94</v>
      </c>
      <c r="G209" s="68">
        <v>36000</v>
      </c>
      <c r="H209" s="60">
        <v>20000</v>
      </c>
      <c r="I209" s="60">
        <v>21320.02</v>
      </c>
      <c r="J209" s="60">
        <f t="shared" si="72"/>
        <v>106.6001</v>
      </c>
      <c r="K209" s="60">
        <f t="shared" si="73"/>
        <v>60.010853735221779</v>
      </c>
    </row>
    <row r="210" spans="2:11" x14ac:dyDescent="0.25">
      <c r="B210" s="178">
        <v>3238</v>
      </c>
      <c r="C210" s="179"/>
      <c r="D210" s="180"/>
      <c r="E210" s="59" t="s">
        <v>173</v>
      </c>
      <c r="F210" s="68">
        <v>4533.5</v>
      </c>
      <c r="G210" s="68">
        <v>3000</v>
      </c>
      <c r="H210" s="60">
        <v>2000</v>
      </c>
      <c r="I210" s="60">
        <v>2000.45</v>
      </c>
      <c r="J210" s="60">
        <f t="shared" si="72"/>
        <v>100.02249999999999</v>
      </c>
      <c r="K210" s="60">
        <f t="shared" si="73"/>
        <v>44.125951251792216</v>
      </c>
    </row>
    <row r="211" spans="2:11" x14ac:dyDescent="0.25">
      <c r="B211" s="178">
        <v>3239</v>
      </c>
      <c r="C211" s="179"/>
      <c r="D211" s="180"/>
      <c r="E211" s="59" t="s">
        <v>174</v>
      </c>
      <c r="F211" s="68">
        <v>13503.02</v>
      </c>
      <c r="G211" s="68">
        <v>18300</v>
      </c>
      <c r="H211" s="60">
        <v>12000</v>
      </c>
      <c r="I211" s="60">
        <v>11418.41</v>
      </c>
      <c r="J211" s="60">
        <f t="shared" si="72"/>
        <v>95.153416666666672</v>
      </c>
      <c r="K211" s="60">
        <f t="shared" si="73"/>
        <v>84.56189800503887</v>
      </c>
    </row>
    <row r="212" spans="2:11" ht="25.5" x14ac:dyDescent="0.25">
      <c r="B212" s="177">
        <v>324</v>
      </c>
      <c r="C212" s="177"/>
      <c r="D212" s="177"/>
      <c r="E212" s="54" t="s">
        <v>208</v>
      </c>
      <c r="F212" s="68">
        <f>F213</f>
        <v>779.99</v>
      </c>
      <c r="G212" s="68">
        <f>G213</f>
        <v>1400</v>
      </c>
      <c r="H212" s="68">
        <f t="shared" ref="H212:I212" si="84">H213</f>
        <v>3000</v>
      </c>
      <c r="I212" s="68">
        <f t="shared" si="84"/>
        <v>3163.26</v>
      </c>
      <c r="J212" s="60">
        <f t="shared" si="72"/>
        <v>105.44200000000001</v>
      </c>
      <c r="K212" s="60">
        <f t="shared" si="73"/>
        <v>405.55135322247725</v>
      </c>
    </row>
    <row r="213" spans="2:11" ht="25.5" x14ac:dyDescent="0.25">
      <c r="B213" s="177">
        <v>3241</v>
      </c>
      <c r="C213" s="177"/>
      <c r="D213" s="177"/>
      <c r="E213" s="54" t="s">
        <v>208</v>
      </c>
      <c r="F213" s="68">
        <v>779.99</v>
      </c>
      <c r="G213" s="68">
        <v>1400</v>
      </c>
      <c r="H213" s="60">
        <v>3000</v>
      </c>
      <c r="I213" s="60">
        <v>3163.26</v>
      </c>
      <c r="J213" s="60">
        <f t="shared" si="72"/>
        <v>105.44200000000001</v>
      </c>
      <c r="K213" s="60">
        <f t="shared" si="73"/>
        <v>405.55135322247725</v>
      </c>
    </row>
    <row r="214" spans="2:11" x14ac:dyDescent="0.25">
      <c r="B214" s="178">
        <v>329</v>
      </c>
      <c r="C214" s="179"/>
      <c r="D214" s="180"/>
      <c r="E214" s="54" t="s">
        <v>176</v>
      </c>
      <c r="F214" s="68">
        <f>SUM(F215:F219)</f>
        <v>40638.089999999997</v>
      </c>
      <c r="G214" s="68">
        <f>SUM(G215:G219)</f>
        <v>40400</v>
      </c>
      <c r="H214" s="68">
        <f t="shared" ref="H214:I214" si="85">SUM(H215:H219)</f>
        <v>44980</v>
      </c>
      <c r="I214" s="68">
        <f t="shared" si="85"/>
        <v>41117.31</v>
      </c>
      <c r="J214" s="60">
        <f t="shared" si="72"/>
        <v>91.412427745664743</v>
      </c>
      <c r="K214" s="60">
        <f t="shared" si="73"/>
        <v>101.17923849275397</v>
      </c>
    </row>
    <row r="215" spans="2:11" x14ac:dyDescent="0.25">
      <c r="B215" s="178">
        <v>3292</v>
      </c>
      <c r="C215" s="179"/>
      <c r="D215" s="180"/>
      <c r="E215" s="59" t="s">
        <v>177</v>
      </c>
      <c r="F215" s="68">
        <v>11766.77</v>
      </c>
      <c r="G215" s="68">
        <v>13500</v>
      </c>
      <c r="H215" s="60">
        <v>20000</v>
      </c>
      <c r="I215" s="60">
        <v>17286.37</v>
      </c>
      <c r="J215" s="60">
        <f t="shared" si="72"/>
        <v>86.431849999999997</v>
      </c>
      <c r="K215" s="60">
        <f t="shared" si="73"/>
        <v>146.90836992649639</v>
      </c>
    </row>
    <row r="216" spans="2:11" x14ac:dyDescent="0.25">
      <c r="B216" s="178">
        <v>3293</v>
      </c>
      <c r="C216" s="179"/>
      <c r="D216" s="180"/>
      <c r="E216" s="59" t="s">
        <v>178</v>
      </c>
      <c r="F216" s="68">
        <v>7297.65</v>
      </c>
      <c r="G216" s="68">
        <v>8000</v>
      </c>
      <c r="H216" s="60">
        <f t="shared" ref="H216:H217" si="86">G216</f>
        <v>8000</v>
      </c>
      <c r="I216" s="60">
        <v>6831.4</v>
      </c>
      <c r="J216" s="60">
        <f t="shared" si="72"/>
        <v>85.392499999999998</v>
      </c>
      <c r="K216" s="60">
        <f t="shared" si="73"/>
        <v>93.610956951895474</v>
      </c>
    </row>
    <row r="217" spans="2:11" x14ac:dyDescent="0.25">
      <c r="B217" s="178">
        <v>3294</v>
      </c>
      <c r="C217" s="179"/>
      <c r="D217" s="180"/>
      <c r="E217" s="59" t="s">
        <v>218</v>
      </c>
      <c r="F217" s="68">
        <v>4468.83</v>
      </c>
      <c r="G217" s="68">
        <v>3400</v>
      </c>
      <c r="H217" s="60">
        <f t="shared" si="86"/>
        <v>3400</v>
      </c>
      <c r="I217" s="60">
        <v>3538.2</v>
      </c>
      <c r="J217" s="60">
        <f t="shared" si="72"/>
        <v>104.06470588235292</v>
      </c>
      <c r="K217" s="60">
        <f t="shared" si="73"/>
        <v>79.175086096360786</v>
      </c>
    </row>
    <row r="218" spans="2:11" x14ac:dyDescent="0.25">
      <c r="B218" s="177">
        <v>3295</v>
      </c>
      <c r="C218" s="177"/>
      <c r="D218" s="177"/>
      <c r="E218" s="54" t="s">
        <v>179</v>
      </c>
      <c r="F218" s="68">
        <v>545.08000000000004</v>
      </c>
      <c r="G218" s="68">
        <v>2000</v>
      </c>
      <c r="H218" s="60">
        <v>80</v>
      </c>
      <c r="I218" s="60">
        <v>63.72</v>
      </c>
      <c r="J218" s="60">
        <f t="shared" si="72"/>
        <v>79.650000000000006</v>
      </c>
      <c r="K218" s="60">
        <f t="shared" si="73"/>
        <v>11.69002715197769</v>
      </c>
    </row>
    <row r="219" spans="2:11" x14ac:dyDescent="0.25">
      <c r="B219" s="177">
        <v>3299</v>
      </c>
      <c r="C219" s="177"/>
      <c r="D219" s="177"/>
      <c r="E219" s="54" t="s">
        <v>176</v>
      </c>
      <c r="F219" s="68">
        <v>16559.759999999998</v>
      </c>
      <c r="G219" s="68">
        <v>13500</v>
      </c>
      <c r="H219" s="60">
        <f>G219</f>
        <v>13500</v>
      </c>
      <c r="I219" s="60">
        <v>13397.62</v>
      </c>
      <c r="J219" s="60">
        <f t="shared" si="72"/>
        <v>99.241629629629642</v>
      </c>
      <c r="K219" s="60">
        <f t="shared" si="73"/>
        <v>80.90467494697991</v>
      </c>
    </row>
    <row r="220" spans="2:11" x14ac:dyDescent="0.25">
      <c r="B220" s="178">
        <v>34</v>
      </c>
      <c r="C220" s="179"/>
      <c r="D220" s="180"/>
      <c r="E220" s="54" t="s">
        <v>180</v>
      </c>
      <c r="F220" s="68">
        <f>F221</f>
        <v>1907.1200000000001</v>
      </c>
      <c r="G220" s="68">
        <f>G221</f>
        <v>1100</v>
      </c>
      <c r="H220" s="68">
        <f t="shared" ref="H220:I220" si="87">H221</f>
        <v>1200</v>
      </c>
      <c r="I220" s="68">
        <f t="shared" si="87"/>
        <v>1233.72</v>
      </c>
      <c r="J220" s="60">
        <f t="shared" si="72"/>
        <v>102.81</v>
      </c>
      <c r="K220" s="60">
        <f t="shared" si="73"/>
        <v>64.690213515667608</v>
      </c>
    </row>
    <row r="221" spans="2:11" x14ac:dyDescent="0.25">
      <c r="B221" s="178">
        <v>343</v>
      </c>
      <c r="C221" s="179"/>
      <c r="D221" s="180"/>
      <c r="E221" s="59" t="s">
        <v>181</v>
      </c>
      <c r="F221" s="68">
        <f>F222+F223+F224</f>
        <v>1907.1200000000001</v>
      </c>
      <c r="G221" s="68">
        <f>G222+G223+G224</f>
        <v>1100</v>
      </c>
      <c r="H221" s="68">
        <f t="shared" ref="H221:I221" si="88">H222+H223+H224</f>
        <v>1200</v>
      </c>
      <c r="I221" s="68">
        <f t="shared" si="88"/>
        <v>1233.72</v>
      </c>
      <c r="J221" s="60">
        <f t="shared" si="72"/>
        <v>102.81</v>
      </c>
      <c r="K221" s="60">
        <f t="shared" si="73"/>
        <v>64.690213515667608</v>
      </c>
    </row>
    <row r="222" spans="2:11" x14ac:dyDescent="0.25">
      <c r="B222" s="178">
        <v>3431</v>
      </c>
      <c r="C222" s="179"/>
      <c r="D222" s="180"/>
      <c r="E222" s="59" t="s">
        <v>182</v>
      </c>
      <c r="F222" s="68">
        <v>1345.81</v>
      </c>
      <c r="G222" s="68">
        <v>1100</v>
      </c>
      <c r="H222" s="60">
        <v>1200</v>
      </c>
      <c r="I222" s="60">
        <v>897.75</v>
      </c>
      <c r="J222" s="60">
        <f t="shared" si="72"/>
        <v>74.8125</v>
      </c>
      <c r="K222" s="60">
        <f t="shared" si="73"/>
        <v>66.707038883646291</v>
      </c>
    </row>
    <row r="223" spans="2:11" ht="25.5" x14ac:dyDescent="0.25">
      <c r="B223" s="178">
        <v>3432</v>
      </c>
      <c r="C223" s="179"/>
      <c r="D223" s="180"/>
      <c r="E223" s="59" t="s">
        <v>183</v>
      </c>
      <c r="F223" s="68">
        <v>548.61</v>
      </c>
      <c r="G223" s="68">
        <v>0</v>
      </c>
      <c r="H223" s="60">
        <f>G223</f>
        <v>0</v>
      </c>
      <c r="I223" s="60">
        <v>326.63</v>
      </c>
      <c r="J223" s="60" t="e">
        <f t="shared" si="72"/>
        <v>#DIV/0!</v>
      </c>
      <c r="K223" s="60">
        <f t="shared" si="73"/>
        <v>59.537740835930805</v>
      </c>
    </row>
    <row r="224" spans="2:11" x14ac:dyDescent="0.25">
      <c r="B224" s="178">
        <v>3433</v>
      </c>
      <c r="C224" s="179"/>
      <c r="D224" s="180"/>
      <c r="E224" s="59" t="s">
        <v>184</v>
      </c>
      <c r="F224" s="68">
        <v>12.7</v>
      </c>
      <c r="G224" s="68">
        <v>0</v>
      </c>
      <c r="H224" s="60">
        <f>G224</f>
        <v>0</v>
      </c>
      <c r="I224" s="60">
        <f>6.34+3</f>
        <v>9.34</v>
      </c>
      <c r="J224" s="60" t="e">
        <f t="shared" si="72"/>
        <v>#DIV/0!</v>
      </c>
      <c r="K224" s="60">
        <f t="shared" si="73"/>
        <v>73.543307086614178</v>
      </c>
    </row>
    <row r="225" spans="2:11" ht="25.5" x14ac:dyDescent="0.25">
      <c r="B225" s="178">
        <v>36</v>
      </c>
      <c r="C225" s="179"/>
      <c r="D225" s="180"/>
      <c r="E225" s="59" t="s">
        <v>185</v>
      </c>
      <c r="F225" s="68">
        <f>F226</f>
        <v>14566.91</v>
      </c>
      <c r="G225" s="68">
        <f>G226</f>
        <v>15500</v>
      </c>
      <c r="H225" s="68">
        <f t="shared" ref="H225:I225" si="89">H226</f>
        <v>12872</v>
      </c>
      <c r="I225" s="68">
        <f t="shared" si="89"/>
        <v>12872.24</v>
      </c>
      <c r="J225" s="60">
        <f t="shared" si="72"/>
        <v>100.00186451211933</v>
      </c>
      <c r="K225" s="60">
        <f t="shared" si="73"/>
        <v>88.366304178442789</v>
      </c>
    </row>
    <row r="226" spans="2:11" ht="25.5" x14ac:dyDescent="0.25">
      <c r="B226" s="178">
        <v>369</v>
      </c>
      <c r="C226" s="179"/>
      <c r="D226" s="180"/>
      <c r="E226" s="59" t="s">
        <v>219</v>
      </c>
      <c r="F226" s="68">
        <f>F227</f>
        <v>14566.91</v>
      </c>
      <c r="G226" s="68">
        <f>G227</f>
        <v>15500</v>
      </c>
      <c r="H226" s="68">
        <f t="shared" ref="H226:I226" si="90">H227</f>
        <v>12872</v>
      </c>
      <c r="I226" s="68">
        <f t="shared" si="90"/>
        <v>12872.24</v>
      </c>
      <c r="J226" s="60">
        <f t="shared" si="72"/>
        <v>100.00186451211933</v>
      </c>
      <c r="K226" s="60">
        <f t="shared" si="73"/>
        <v>88.366304178442789</v>
      </c>
    </row>
    <row r="227" spans="2:11" ht="25.5" x14ac:dyDescent="0.25">
      <c r="B227" s="178">
        <v>3691</v>
      </c>
      <c r="C227" s="179"/>
      <c r="D227" s="180"/>
      <c r="E227" s="59" t="s">
        <v>85</v>
      </c>
      <c r="F227" s="68">
        <v>14566.91</v>
      </c>
      <c r="G227" s="68">
        <v>15500</v>
      </c>
      <c r="H227" s="60">
        <v>12872</v>
      </c>
      <c r="I227" s="60">
        <v>12872.24</v>
      </c>
      <c r="J227" s="60">
        <f t="shared" si="72"/>
        <v>100.00186451211933</v>
      </c>
      <c r="K227" s="60">
        <f t="shared" si="73"/>
        <v>88.366304178442789</v>
      </c>
    </row>
    <row r="228" spans="2:11" ht="25.5" x14ac:dyDescent="0.25">
      <c r="B228" s="177">
        <v>37</v>
      </c>
      <c r="C228" s="177"/>
      <c r="D228" s="177"/>
      <c r="E228" s="54" t="s">
        <v>235</v>
      </c>
      <c r="F228" s="68">
        <f>F229</f>
        <v>0</v>
      </c>
      <c r="G228" s="68">
        <f t="shared" ref="G228:I228" si="91">G229</f>
        <v>0</v>
      </c>
      <c r="H228" s="68">
        <f t="shared" si="91"/>
        <v>779</v>
      </c>
      <c r="I228" s="68">
        <f t="shared" si="91"/>
        <v>3466.23</v>
      </c>
      <c r="J228" s="60">
        <f t="shared" si="72"/>
        <v>444.95892169448013</v>
      </c>
      <c r="K228" s="60" t="e">
        <f t="shared" si="73"/>
        <v>#DIV/0!</v>
      </c>
    </row>
    <row r="229" spans="2:11" ht="25.5" x14ac:dyDescent="0.25">
      <c r="B229" s="177">
        <v>372</v>
      </c>
      <c r="C229" s="177"/>
      <c r="D229" s="177"/>
      <c r="E229" s="54" t="s">
        <v>236</v>
      </c>
      <c r="F229" s="68">
        <f>F230</f>
        <v>0</v>
      </c>
      <c r="G229" s="68">
        <f t="shared" ref="G229:I229" si="92">G230</f>
        <v>0</v>
      </c>
      <c r="H229" s="68">
        <f t="shared" si="92"/>
        <v>779</v>
      </c>
      <c r="I229" s="68">
        <f t="shared" si="92"/>
        <v>3466.23</v>
      </c>
      <c r="J229" s="60">
        <f t="shared" si="72"/>
        <v>444.95892169448013</v>
      </c>
      <c r="K229" s="60" t="e">
        <f t="shared" si="73"/>
        <v>#DIV/0!</v>
      </c>
    </row>
    <row r="230" spans="2:11" x14ac:dyDescent="0.25">
      <c r="B230" s="177">
        <v>3721</v>
      </c>
      <c r="C230" s="177"/>
      <c r="D230" s="177"/>
      <c r="E230" s="54" t="s">
        <v>187</v>
      </c>
      <c r="F230" s="68">
        <v>0</v>
      </c>
      <c r="G230" s="68">
        <v>0</v>
      </c>
      <c r="H230" s="68">
        <v>779</v>
      </c>
      <c r="I230" s="68">
        <v>3466.23</v>
      </c>
      <c r="J230" s="60">
        <f t="shared" si="72"/>
        <v>444.95892169448013</v>
      </c>
      <c r="K230" s="60" t="e">
        <f t="shared" si="73"/>
        <v>#DIV/0!</v>
      </c>
    </row>
    <row r="231" spans="2:11" x14ac:dyDescent="0.25">
      <c r="B231" s="117">
        <v>38</v>
      </c>
      <c r="C231" s="118"/>
      <c r="D231" s="119"/>
      <c r="E231" s="119" t="s">
        <v>281</v>
      </c>
      <c r="F231" s="68">
        <f>F232</f>
        <v>1265</v>
      </c>
      <c r="G231" s="68">
        <f t="shared" ref="G231:I231" si="93">G232</f>
        <v>0</v>
      </c>
      <c r="H231" s="68">
        <f t="shared" si="93"/>
        <v>0</v>
      </c>
      <c r="I231" s="68">
        <f t="shared" si="93"/>
        <v>0</v>
      </c>
      <c r="J231" s="60" t="e">
        <f t="shared" si="72"/>
        <v>#DIV/0!</v>
      </c>
      <c r="K231" s="60">
        <f t="shared" si="73"/>
        <v>0</v>
      </c>
    </row>
    <row r="232" spans="2:11" x14ac:dyDescent="0.25">
      <c r="B232" s="117">
        <v>381</v>
      </c>
      <c r="C232" s="118"/>
      <c r="D232" s="119"/>
      <c r="E232" s="119" t="s">
        <v>93</v>
      </c>
      <c r="F232" s="68">
        <f>F233</f>
        <v>1265</v>
      </c>
      <c r="G232" s="68">
        <f t="shared" ref="G232:I232" si="94">G233</f>
        <v>0</v>
      </c>
      <c r="H232" s="68">
        <f t="shared" si="94"/>
        <v>0</v>
      </c>
      <c r="I232" s="68">
        <f t="shared" si="94"/>
        <v>0</v>
      </c>
      <c r="J232" s="60" t="e">
        <f t="shared" si="72"/>
        <v>#DIV/0!</v>
      </c>
      <c r="K232" s="60">
        <f t="shared" si="73"/>
        <v>0</v>
      </c>
    </row>
    <row r="233" spans="2:11" x14ac:dyDescent="0.25">
      <c r="B233" s="117">
        <v>3811</v>
      </c>
      <c r="C233" s="118"/>
      <c r="D233" s="119"/>
      <c r="E233" s="119" t="s">
        <v>282</v>
      </c>
      <c r="F233" s="68">
        <v>1265</v>
      </c>
      <c r="G233" s="68">
        <v>0</v>
      </c>
      <c r="H233" s="68">
        <v>0</v>
      </c>
      <c r="I233" s="68">
        <v>0</v>
      </c>
      <c r="J233" s="60" t="e">
        <f t="shared" si="72"/>
        <v>#DIV/0!</v>
      </c>
      <c r="K233" s="60">
        <f t="shared" si="73"/>
        <v>0</v>
      </c>
    </row>
    <row r="234" spans="2:11" x14ac:dyDescent="0.25">
      <c r="B234" s="177">
        <v>4</v>
      </c>
      <c r="C234" s="177"/>
      <c r="D234" s="177"/>
      <c r="E234" s="54" t="s">
        <v>6</v>
      </c>
      <c r="F234" s="68">
        <f>F235+F238</f>
        <v>46824.2</v>
      </c>
      <c r="G234" s="68">
        <f>G235+G238</f>
        <v>30500</v>
      </c>
      <c r="H234" s="68">
        <f t="shared" ref="H234:I234" si="95">H235+H238</f>
        <v>37500</v>
      </c>
      <c r="I234" s="68">
        <f t="shared" si="95"/>
        <v>38620.400000000001</v>
      </c>
      <c r="J234" s="60">
        <f t="shared" si="72"/>
        <v>102.98773333333332</v>
      </c>
      <c r="K234" s="60">
        <f t="shared" si="73"/>
        <v>82.479572528735147</v>
      </c>
    </row>
    <row r="235" spans="2:11" ht="25.5" x14ac:dyDescent="0.25">
      <c r="B235" s="177">
        <v>41</v>
      </c>
      <c r="C235" s="177"/>
      <c r="D235" s="177"/>
      <c r="E235" s="54" t="s">
        <v>261</v>
      </c>
      <c r="F235" s="68">
        <f>F236</f>
        <v>2500.44</v>
      </c>
      <c r="G235" s="68">
        <f>G236</f>
        <v>2500</v>
      </c>
      <c r="H235" s="68">
        <f t="shared" ref="H235:I235" si="96">H236</f>
        <v>9500</v>
      </c>
      <c r="I235" s="68">
        <f t="shared" si="96"/>
        <v>9098.1200000000008</v>
      </c>
      <c r="J235" s="60">
        <f t="shared" si="72"/>
        <v>95.769684210526336</v>
      </c>
      <c r="K235" s="60">
        <f t="shared" si="73"/>
        <v>363.86076050615094</v>
      </c>
    </row>
    <row r="236" spans="2:11" x14ac:dyDescent="0.25">
      <c r="B236" s="178">
        <v>412</v>
      </c>
      <c r="C236" s="179"/>
      <c r="D236" s="180"/>
      <c r="E236" s="54" t="s">
        <v>237</v>
      </c>
      <c r="F236" s="68">
        <f>F237</f>
        <v>2500.44</v>
      </c>
      <c r="G236" s="68">
        <f>G237</f>
        <v>2500</v>
      </c>
      <c r="H236" s="68">
        <f t="shared" ref="H236:I236" si="97">H237</f>
        <v>9500</v>
      </c>
      <c r="I236" s="68">
        <f t="shared" si="97"/>
        <v>9098.1200000000008</v>
      </c>
      <c r="J236" s="60">
        <f t="shared" si="72"/>
        <v>95.769684210526336</v>
      </c>
      <c r="K236" s="60">
        <f t="shared" si="73"/>
        <v>363.86076050615094</v>
      </c>
    </row>
    <row r="237" spans="2:11" x14ac:dyDescent="0.25">
      <c r="B237" s="178">
        <v>4123</v>
      </c>
      <c r="C237" s="179"/>
      <c r="D237" s="180"/>
      <c r="E237" s="59" t="s">
        <v>188</v>
      </c>
      <c r="F237" s="68">
        <v>2500.44</v>
      </c>
      <c r="G237" s="68">
        <v>2500</v>
      </c>
      <c r="H237" s="60">
        <v>9500</v>
      </c>
      <c r="I237" s="60">
        <v>9098.1200000000008</v>
      </c>
      <c r="J237" s="60">
        <f t="shared" si="72"/>
        <v>95.769684210526336</v>
      </c>
      <c r="K237" s="60">
        <f t="shared" si="73"/>
        <v>363.86076050615094</v>
      </c>
    </row>
    <row r="238" spans="2:11" ht="25.5" x14ac:dyDescent="0.25">
      <c r="B238" s="178">
        <v>42</v>
      </c>
      <c r="C238" s="179"/>
      <c r="D238" s="180"/>
      <c r="E238" s="59" t="s">
        <v>259</v>
      </c>
      <c r="F238" s="68">
        <f>F239+F242+F244</f>
        <v>44323.759999999995</v>
      </c>
      <c r="G238" s="68">
        <f>G239+G242+G244</f>
        <v>28000</v>
      </c>
      <c r="H238" s="68">
        <f t="shared" ref="H238:I238" si="98">H239+H242+H244</f>
        <v>28000</v>
      </c>
      <c r="I238" s="68">
        <f t="shared" si="98"/>
        <v>29522.28</v>
      </c>
      <c r="J238" s="60">
        <f t="shared" si="72"/>
        <v>105.43671428571429</v>
      </c>
      <c r="K238" s="60">
        <f t="shared" si="73"/>
        <v>66.605991910433588</v>
      </c>
    </row>
    <row r="239" spans="2:11" x14ac:dyDescent="0.25">
      <c r="B239" s="178">
        <v>422</v>
      </c>
      <c r="C239" s="179"/>
      <c r="D239" s="180"/>
      <c r="E239" s="59" t="s">
        <v>190</v>
      </c>
      <c r="F239" s="68">
        <f>F240+F241</f>
        <v>39689.519999999997</v>
      </c>
      <c r="G239" s="68">
        <f t="shared" ref="G239:I239" si="99">G240+G241</f>
        <v>20000</v>
      </c>
      <c r="H239" s="68">
        <f t="shared" si="99"/>
        <v>27000</v>
      </c>
      <c r="I239" s="68">
        <f t="shared" si="99"/>
        <v>26458.5</v>
      </c>
      <c r="J239" s="60">
        <f t="shared" si="72"/>
        <v>97.99444444444444</v>
      </c>
      <c r="K239" s="60">
        <f t="shared" si="73"/>
        <v>66.663693589642818</v>
      </c>
    </row>
    <row r="240" spans="2:11" x14ac:dyDescent="0.25">
      <c r="B240" s="177">
        <v>4221</v>
      </c>
      <c r="C240" s="177"/>
      <c r="D240" s="177"/>
      <c r="E240" s="54" t="s">
        <v>96</v>
      </c>
      <c r="F240" s="68">
        <v>39519.53</v>
      </c>
      <c r="G240" s="68">
        <v>20000</v>
      </c>
      <c r="H240" s="60">
        <v>27000</v>
      </c>
      <c r="I240" s="60">
        <v>26458.5</v>
      </c>
      <c r="J240" s="60">
        <f t="shared" si="72"/>
        <v>97.99444444444444</v>
      </c>
      <c r="K240" s="60">
        <f t="shared" si="73"/>
        <v>66.950441971349363</v>
      </c>
    </row>
    <row r="241" spans="2:11" x14ac:dyDescent="0.25">
      <c r="B241" s="117">
        <v>4227</v>
      </c>
      <c r="C241" s="118"/>
      <c r="D241" s="119"/>
      <c r="E241" s="67" t="s">
        <v>292</v>
      </c>
      <c r="F241" s="68">
        <v>169.99</v>
      </c>
      <c r="G241" s="68"/>
      <c r="H241" s="68"/>
      <c r="I241" s="68"/>
      <c r="J241" s="60"/>
      <c r="K241" s="60"/>
    </row>
    <row r="242" spans="2:11" ht="25.5" x14ac:dyDescent="0.25">
      <c r="B242" s="178">
        <v>424</v>
      </c>
      <c r="C242" s="179"/>
      <c r="D242" s="180"/>
      <c r="E242" s="59" t="s">
        <v>266</v>
      </c>
      <c r="F242" s="68">
        <f>F243</f>
        <v>3310.79</v>
      </c>
      <c r="G242" s="68">
        <f>G243</f>
        <v>6000</v>
      </c>
      <c r="H242" s="68">
        <f t="shared" ref="H242:I242" si="100">H243</f>
        <v>1000</v>
      </c>
      <c r="I242" s="68">
        <f t="shared" si="100"/>
        <v>3063.78</v>
      </c>
      <c r="J242" s="60">
        <f t="shared" si="72"/>
        <v>306.37800000000004</v>
      </c>
      <c r="K242" s="60">
        <f t="shared" si="73"/>
        <v>92.539242899730894</v>
      </c>
    </row>
    <row r="243" spans="2:11" x14ac:dyDescent="0.25">
      <c r="B243" s="178">
        <v>4241</v>
      </c>
      <c r="C243" s="179"/>
      <c r="D243" s="180"/>
      <c r="E243" s="59" t="s">
        <v>238</v>
      </c>
      <c r="F243" s="68">
        <v>3310.79</v>
      </c>
      <c r="G243" s="68">
        <v>6000</v>
      </c>
      <c r="H243" s="60">
        <v>1000</v>
      </c>
      <c r="I243" s="60">
        <v>3063.78</v>
      </c>
      <c r="J243" s="60">
        <f t="shared" si="72"/>
        <v>306.37800000000004</v>
      </c>
      <c r="K243" s="60">
        <f t="shared" si="73"/>
        <v>92.539242899730894</v>
      </c>
    </row>
    <row r="244" spans="2:11" x14ac:dyDescent="0.25">
      <c r="B244" s="178">
        <v>426</v>
      </c>
      <c r="C244" s="179"/>
      <c r="D244" s="180"/>
      <c r="E244" s="59" t="s">
        <v>194</v>
      </c>
      <c r="F244" s="68">
        <f>F245</f>
        <v>1323.45</v>
      </c>
      <c r="G244" s="68">
        <f>G245</f>
        <v>2000</v>
      </c>
      <c r="H244" s="68">
        <f t="shared" ref="H244:I244" si="101">H245</f>
        <v>0</v>
      </c>
      <c r="I244" s="68">
        <f t="shared" si="101"/>
        <v>0</v>
      </c>
      <c r="J244" s="60" t="e">
        <f t="shared" si="72"/>
        <v>#DIV/0!</v>
      </c>
      <c r="K244" s="60">
        <f t="shared" si="73"/>
        <v>0</v>
      </c>
    </row>
    <row r="245" spans="2:11" x14ac:dyDescent="0.25">
      <c r="B245" s="177">
        <v>4262</v>
      </c>
      <c r="C245" s="177"/>
      <c r="D245" s="177"/>
      <c r="E245" s="54" t="s">
        <v>195</v>
      </c>
      <c r="F245" s="68">
        <v>1323.45</v>
      </c>
      <c r="G245" s="68">
        <v>2000</v>
      </c>
      <c r="H245" s="60">
        <v>0</v>
      </c>
      <c r="I245" s="60">
        <v>0</v>
      </c>
      <c r="J245" s="60" t="e">
        <f t="shared" si="72"/>
        <v>#DIV/0!</v>
      </c>
      <c r="K245" s="60">
        <f t="shared" si="73"/>
        <v>0</v>
      </c>
    </row>
    <row r="246" spans="2:11" x14ac:dyDescent="0.25">
      <c r="B246" s="177" t="s">
        <v>212</v>
      </c>
      <c r="C246" s="177"/>
      <c r="D246" s="177"/>
      <c r="E246" s="54" t="s">
        <v>199</v>
      </c>
      <c r="F246" s="68"/>
      <c r="G246" s="68"/>
      <c r="H246" s="60"/>
      <c r="I246" s="60"/>
      <c r="J246" s="60"/>
      <c r="K246" s="60"/>
    </row>
    <row r="247" spans="2:11" x14ac:dyDescent="0.25">
      <c r="B247" s="178" t="s">
        <v>223</v>
      </c>
      <c r="C247" s="179"/>
      <c r="D247" s="180"/>
      <c r="E247" s="54" t="s">
        <v>224</v>
      </c>
      <c r="F247" s="68"/>
      <c r="G247" s="68"/>
      <c r="H247" s="60"/>
      <c r="I247" s="60"/>
      <c r="J247" s="60"/>
      <c r="K247" s="60"/>
    </row>
    <row r="248" spans="2:11" x14ac:dyDescent="0.25">
      <c r="B248" s="92">
        <v>43</v>
      </c>
      <c r="C248" s="93"/>
      <c r="D248" s="94"/>
      <c r="E248" s="54" t="s">
        <v>221</v>
      </c>
      <c r="F248" s="68">
        <f>F249+F265</f>
        <v>37785.51</v>
      </c>
      <c r="G248" s="68">
        <f t="shared" ref="G248:J248" si="102">G249+G265</f>
        <v>0</v>
      </c>
      <c r="H248" s="68">
        <f t="shared" si="102"/>
        <v>93378</v>
      </c>
      <c r="I248" s="68">
        <f t="shared" si="102"/>
        <v>32953.129999999997</v>
      </c>
      <c r="J248" s="68">
        <f t="shared" si="102"/>
        <v>54.921883333333334</v>
      </c>
      <c r="K248" s="60">
        <f t="shared" si="73"/>
        <v>87.211023484928475</v>
      </c>
    </row>
    <row r="249" spans="2:11" x14ac:dyDescent="0.25">
      <c r="B249" s="177">
        <v>3</v>
      </c>
      <c r="C249" s="177"/>
      <c r="D249" s="177"/>
      <c r="E249" s="54" t="s">
        <v>4</v>
      </c>
      <c r="F249" s="68">
        <f>F250+F257</f>
        <v>37785.51</v>
      </c>
      <c r="G249" s="68">
        <f t="shared" ref="G249:I249" si="103">G250+G257</f>
        <v>0</v>
      </c>
      <c r="H249" s="68">
        <f t="shared" si="103"/>
        <v>33378</v>
      </c>
      <c r="I249" s="68">
        <f t="shared" si="103"/>
        <v>0</v>
      </c>
      <c r="J249" s="60">
        <f t="shared" si="72"/>
        <v>0</v>
      </c>
      <c r="K249" s="60">
        <f t="shared" si="73"/>
        <v>0</v>
      </c>
    </row>
    <row r="250" spans="2:11" x14ac:dyDescent="0.25">
      <c r="B250" s="178">
        <v>31</v>
      </c>
      <c r="C250" s="179"/>
      <c r="D250" s="180"/>
      <c r="E250" s="119" t="s">
        <v>5</v>
      </c>
      <c r="F250" s="68">
        <f>F251+F253+F255</f>
        <v>22811.510000000002</v>
      </c>
      <c r="G250" s="68">
        <f t="shared" ref="G250:I250" si="104">G251+G253+G255</f>
        <v>0</v>
      </c>
      <c r="H250" s="68">
        <f t="shared" si="104"/>
        <v>33378</v>
      </c>
      <c r="I250" s="68">
        <f t="shared" si="104"/>
        <v>0</v>
      </c>
      <c r="J250" s="60">
        <f t="shared" si="72"/>
        <v>0</v>
      </c>
      <c r="K250" s="60">
        <f t="shared" si="73"/>
        <v>0</v>
      </c>
    </row>
    <row r="251" spans="2:11" x14ac:dyDescent="0.25">
      <c r="B251" s="178">
        <v>311</v>
      </c>
      <c r="C251" s="179"/>
      <c r="D251" s="180"/>
      <c r="E251" s="119" t="s">
        <v>34</v>
      </c>
      <c r="F251" s="68">
        <f>F252</f>
        <v>20019.95</v>
      </c>
      <c r="G251" s="68">
        <f t="shared" ref="G251:I251" si="105">G252</f>
        <v>0</v>
      </c>
      <c r="H251" s="68">
        <f t="shared" si="105"/>
        <v>28650</v>
      </c>
      <c r="I251" s="68">
        <f t="shared" si="105"/>
        <v>0</v>
      </c>
      <c r="J251" s="60">
        <f t="shared" si="72"/>
        <v>0</v>
      </c>
      <c r="K251" s="60">
        <f t="shared" si="73"/>
        <v>0</v>
      </c>
    </row>
    <row r="252" spans="2:11" x14ac:dyDescent="0.25">
      <c r="B252" s="177">
        <v>3111</v>
      </c>
      <c r="C252" s="177"/>
      <c r="D252" s="177"/>
      <c r="E252" s="54" t="s">
        <v>35</v>
      </c>
      <c r="F252" s="68">
        <v>20019.95</v>
      </c>
      <c r="G252" s="68">
        <v>0</v>
      </c>
      <c r="H252" s="68">
        <v>28650</v>
      </c>
      <c r="I252" s="68">
        <v>0</v>
      </c>
      <c r="J252" s="60">
        <f t="shared" si="72"/>
        <v>0</v>
      </c>
      <c r="K252" s="60">
        <f t="shared" si="73"/>
        <v>0</v>
      </c>
    </row>
    <row r="253" spans="2:11" x14ac:dyDescent="0.25">
      <c r="B253" s="181">
        <v>312</v>
      </c>
      <c r="C253" s="182"/>
      <c r="D253" s="183"/>
      <c r="E253" s="54" t="s">
        <v>153</v>
      </c>
      <c r="F253" s="68">
        <f>F254</f>
        <v>600</v>
      </c>
      <c r="G253" s="68">
        <f t="shared" ref="G253:H253" si="106">G254</f>
        <v>0</v>
      </c>
      <c r="H253" s="68">
        <f t="shared" si="106"/>
        <v>0</v>
      </c>
      <c r="I253" s="68">
        <v>0</v>
      </c>
      <c r="J253" s="60" t="e">
        <f t="shared" si="72"/>
        <v>#DIV/0!</v>
      </c>
      <c r="K253" s="60">
        <f t="shared" si="73"/>
        <v>0</v>
      </c>
    </row>
    <row r="254" spans="2:11" x14ac:dyDescent="0.25">
      <c r="B254" s="181">
        <v>3121</v>
      </c>
      <c r="C254" s="182"/>
      <c r="D254" s="183"/>
      <c r="E254" s="54" t="s">
        <v>153</v>
      </c>
      <c r="F254" s="68">
        <v>600</v>
      </c>
      <c r="G254" s="68">
        <v>0</v>
      </c>
      <c r="H254" s="68">
        <v>0</v>
      </c>
      <c r="I254" s="68">
        <v>0</v>
      </c>
      <c r="J254" s="60" t="e">
        <f t="shared" si="72"/>
        <v>#DIV/0!</v>
      </c>
      <c r="K254" s="60">
        <f t="shared" si="73"/>
        <v>0</v>
      </c>
    </row>
    <row r="255" spans="2:11" x14ac:dyDescent="0.25">
      <c r="B255" s="177">
        <v>313</v>
      </c>
      <c r="C255" s="177"/>
      <c r="D255" s="177"/>
      <c r="E255" s="54" t="s">
        <v>154</v>
      </c>
      <c r="F255" s="68">
        <f>F256</f>
        <v>2191.56</v>
      </c>
      <c r="G255" s="68">
        <f t="shared" ref="G255:H255" si="107">G256</f>
        <v>0</v>
      </c>
      <c r="H255" s="68">
        <f t="shared" si="107"/>
        <v>4728</v>
      </c>
      <c r="I255" s="68">
        <v>0</v>
      </c>
      <c r="J255" s="60">
        <f t="shared" si="72"/>
        <v>0</v>
      </c>
      <c r="K255" s="60">
        <f t="shared" si="73"/>
        <v>0</v>
      </c>
    </row>
    <row r="256" spans="2:11" x14ac:dyDescent="0.25">
      <c r="B256" s="178">
        <v>3132</v>
      </c>
      <c r="C256" s="179"/>
      <c r="D256" s="180"/>
      <c r="E256" s="54" t="s">
        <v>155</v>
      </c>
      <c r="F256" s="68">
        <v>2191.56</v>
      </c>
      <c r="G256" s="68">
        <v>0</v>
      </c>
      <c r="H256" s="68">
        <v>4728</v>
      </c>
      <c r="I256" s="68">
        <v>0</v>
      </c>
      <c r="J256" s="60">
        <f t="shared" si="72"/>
        <v>0</v>
      </c>
      <c r="K256" s="60">
        <f t="shared" si="73"/>
        <v>0</v>
      </c>
    </row>
    <row r="257" spans="2:11" x14ac:dyDescent="0.25">
      <c r="B257" s="117">
        <v>32</v>
      </c>
      <c r="C257" s="118"/>
      <c r="D257" s="119"/>
      <c r="E257" s="54" t="s">
        <v>13</v>
      </c>
      <c r="F257" s="68">
        <f>F258+F262</f>
        <v>14974</v>
      </c>
      <c r="G257" s="68">
        <f t="shared" ref="G257:I257" si="108">G258+G262</f>
        <v>0</v>
      </c>
      <c r="H257" s="68">
        <f t="shared" si="108"/>
        <v>0</v>
      </c>
      <c r="I257" s="68">
        <f t="shared" si="108"/>
        <v>0</v>
      </c>
      <c r="J257" s="60" t="e">
        <f t="shared" si="72"/>
        <v>#DIV/0!</v>
      </c>
      <c r="K257" s="60">
        <f t="shared" si="73"/>
        <v>0</v>
      </c>
    </row>
    <row r="258" spans="2:11" x14ac:dyDescent="0.25">
      <c r="B258" s="178">
        <v>321</v>
      </c>
      <c r="C258" s="179"/>
      <c r="D258" s="180"/>
      <c r="E258" s="119" t="s">
        <v>255</v>
      </c>
      <c r="F258" s="68">
        <f>F260</f>
        <v>136</v>
      </c>
      <c r="G258" s="68">
        <f t="shared" ref="G258:I258" si="109">G260</f>
        <v>0</v>
      </c>
      <c r="H258" s="68">
        <f t="shared" si="109"/>
        <v>0</v>
      </c>
      <c r="I258" s="68">
        <f t="shared" si="109"/>
        <v>0</v>
      </c>
      <c r="J258" s="60" t="e">
        <f t="shared" si="72"/>
        <v>#DIV/0!</v>
      </c>
      <c r="K258" s="60">
        <f t="shared" si="73"/>
        <v>0</v>
      </c>
    </row>
    <row r="259" spans="2:11" x14ac:dyDescent="0.25">
      <c r="B259" s="177">
        <v>3211</v>
      </c>
      <c r="C259" s="177"/>
      <c r="D259" s="177"/>
      <c r="E259" s="54" t="s">
        <v>37</v>
      </c>
      <c r="F259" s="68">
        <v>0</v>
      </c>
      <c r="G259" s="68">
        <v>0</v>
      </c>
      <c r="H259" s="68">
        <v>0</v>
      </c>
      <c r="I259" s="68">
        <v>0</v>
      </c>
      <c r="J259" s="60" t="e">
        <f t="shared" si="72"/>
        <v>#DIV/0!</v>
      </c>
      <c r="K259" s="60" t="e">
        <f t="shared" si="73"/>
        <v>#DIV/0!</v>
      </c>
    </row>
    <row r="260" spans="2:11" ht="25.5" x14ac:dyDescent="0.25">
      <c r="B260" s="117">
        <v>3212</v>
      </c>
      <c r="C260" s="118"/>
      <c r="D260" s="119"/>
      <c r="E260" s="54" t="s">
        <v>157</v>
      </c>
      <c r="F260" s="68">
        <v>136</v>
      </c>
      <c r="G260" s="68">
        <v>0</v>
      </c>
      <c r="H260" s="68">
        <v>0</v>
      </c>
      <c r="I260" s="68">
        <v>0</v>
      </c>
      <c r="J260" s="60" t="e">
        <f t="shared" si="72"/>
        <v>#DIV/0!</v>
      </c>
      <c r="K260" s="60">
        <f t="shared" si="73"/>
        <v>0</v>
      </c>
    </row>
    <row r="261" spans="2:11" x14ac:dyDescent="0.25">
      <c r="B261" s="117">
        <v>3213</v>
      </c>
      <c r="C261" s="118"/>
      <c r="D261" s="119"/>
      <c r="E261" s="54" t="s">
        <v>158</v>
      </c>
      <c r="F261" s="68">
        <v>0</v>
      </c>
      <c r="G261" s="68">
        <v>0</v>
      </c>
      <c r="H261" s="68">
        <v>0</v>
      </c>
      <c r="I261" s="68">
        <v>0</v>
      </c>
      <c r="J261" s="60" t="e">
        <f t="shared" si="72"/>
        <v>#DIV/0!</v>
      </c>
      <c r="K261" s="60" t="e">
        <f t="shared" si="73"/>
        <v>#DIV/0!</v>
      </c>
    </row>
    <row r="262" spans="2:11" x14ac:dyDescent="0.25">
      <c r="B262" s="117">
        <v>323</v>
      </c>
      <c r="C262" s="118"/>
      <c r="D262" s="119"/>
      <c r="E262" s="54" t="s">
        <v>165</v>
      </c>
      <c r="F262" s="68">
        <f>F263</f>
        <v>14838</v>
      </c>
      <c r="G262" s="68">
        <f t="shared" ref="G262:I263" si="110">G263</f>
        <v>0</v>
      </c>
      <c r="H262" s="68">
        <f t="shared" si="110"/>
        <v>0</v>
      </c>
      <c r="I262" s="68">
        <f t="shared" si="110"/>
        <v>0</v>
      </c>
      <c r="J262" s="60" t="e">
        <f t="shared" si="72"/>
        <v>#DIV/0!</v>
      </c>
      <c r="K262" s="60">
        <f t="shared" si="73"/>
        <v>0</v>
      </c>
    </row>
    <row r="263" spans="2:11" x14ac:dyDescent="0.25">
      <c r="B263" s="117">
        <v>329</v>
      </c>
      <c r="C263" s="118"/>
      <c r="D263" s="119"/>
      <c r="E263" s="54" t="s">
        <v>176</v>
      </c>
      <c r="F263" s="68">
        <f>F264</f>
        <v>14838</v>
      </c>
      <c r="G263" s="68">
        <f t="shared" si="110"/>
        <v>0</v>
      </c>
      <c r="H263" s="68">
        <f t="shared" si="110"/>
        <v>0</v>
      </c>
      <c r="I263" s="68">
        <f t="shared" si="110"/>
        <v>0</v>
      </c>
      <c r="J263" s="60" t="e">
        <f t="shared" si="72"/>
        <v>#DIV/0!</v>
      </c>
      <c r="K263" s="60">
        <f t="shared" si="73"/>
        <v>0</v>
      </c>
    </row>
    <row r="264" spans="2:11" x14ac:dyDescent="0.25">
      <c r="B264" s="117">
        <v>3299</v>
      </c>
      <c r="C264" s="118"/>
      <c r="D264" s="119"/>
      <c r="E264" s="54" t="s">
        <v>176</v>
      </c>
      <c r="F264" s="68">
        <v>14838</v>
      </c>
      <c r="G264" s="68">
        <v>0</v>
      </c>
      <c r="H264" s="68">
        <v>0</v>
      </c>
      <c r="I264" s="68">
        <v>0</v>
      </c>
      <c r="J264" s="60" t="e">
        <f t="shared" si="72"/>
        <v>#DIV/0!</v>
      </c>
      <c r="K264" s="60">
        <f t="shared" si="73"/>
        <v>0</v>
      </c>
    </row>
    <row r="265" spans="2:11" x14ac:dyDescent="0.25">
      <c r="B265" s="177">
        <v>4</v>
      </c>
      <c r="C265" s="177"/>
      <c r="D265" s="177"/>
      <c r="E265" s="54" t="s">
        <v>6</v>
      </c>
      <c r="F265" s="68">
        <f>F266</f>
        <v>0</v>
      </c>
      <c r="G265" s="68">
        <f t="shared" ref="G265:I267" si="111">G266</f>
        <v>0</v>
      </c>
      <c r="H265" s="68">
        <f t="shared" si="111"/>
        <v>60000</v>
      </c>
      <c r="I265" s="68">
        <f t="shared" si="111"/>
        <v>32953.129999999997</v>
      </c>
      <c r="J265" s="60">
        <f t="shared" ref="J265:J268" si="112">I265/H265*100</f>
        <v>54.921883333333334</v>
      </c>
      <c r="K265" s="60" t="e">
        <f t="shared" ref="K265:K268" si="113">I265/F265*100</f>
        <v>#DIV/0!</v>
      </c>
    </row>
    <row r="266" spans="2:11" ht="25.5" x14ac:dyDescent="0.25">
      <c r="B266" s="178">
        <v>42</v>
      </c>
      <c r="C266" s="179"/>
      <c r="D266" s="180"/>
      <c r="E266" s="119" t="s">
        <v>189</v>
      </c>
      <c r="F266" s="68">
        <f>F267</f>
        <v>0</v>
      </c>
      <c r="G266" s="68">
        <f t="shared" si="111"/>
        <v>0</v>
      </c>
      <c r="H266" s="68">
        <f t="shared" si="111"/>
        <v>60000</v>
      </c>
      <c r="I266" s="68">
        <f t="shared" si="111"/>
        <v>32953.129999999997</v>
      </c>
      <c r="J266" s="60">
        <f t="shared" si="112"/>
        <v>54.921883333333334</v>
      </c>
      <c r="K266" s="60" t="e">
        <f t="shared" si="113"/>
        <v>#DIV/0!</v>
      </c>
    </row>
    <row r="267" spans="2:11" x14ac:dyDescent="0.25">
      <c r="B267" s="178">
        <v>422</v>
      </c>
      <c r="C267" s="179"/>
      <c r="D267" s="180"/>
      <c r="E267" s="119" t="s">
        <v>190</v>
      </c>
      <c r="F267" s="68">
        <f>F268</f>
        <v>0</v>
      </c>
      <c r="G267" s="68">
        <f t="shared" si="111"/>
        <v>0</v>
      </c>
      <c r="H267" s="68">
        <f t="shared" si="111"/>
        <v>60000</v>
      </c>
      <c r="I267" s="68">
        <f t="shared" si="111"/>
        <v>32953.129999999997</v>
      </c>
      <c r="J267" s="60">
        <f t="shared" si="112"/>
        <v>54.921883333333334</v>
      </c>
      <c r="K267" s="60" t="e">
        <f t="shared" si="113"/>
        <v>#DIV/0!</v>
      </c>
    </row>
    <row r="268" spans="2:11" x14ac:dyDescent="0.25">
      <c r="B268" s="177">
        <v>4224</v>
      </c>
      <c r="C268" s="177"/>
      <c r="D268" s="177"/>
      <c r="E268" s="54" t="s">
        <v>191</v>
      </c>
      <c r="F268" s="68">
        <v>0</v>
      </c>
      <c r="G268" s="68">
        <v>0</v>
      </c>
      <c r="H268" s="68">
        <v>60000</v>
      </c>
      <c r="I268" s="68">
        <v>32953.129999999997</v>
      </c>
      <c r="J268" s="60">
        <f t="shared" si="112"/>
        <v>54.921883333333334</v>
      </c>
      <c r="K268" s="60" t="e">
        <f t="shared" si="113"/>
        <v>#DIV/0!</v>
      </c>
    </row>
    <row r="269" spans="2:11" ht="14.45" customHeight="1" x14ac:dyDescent="0.25">
      <c r="B269" s="178" t="s">
        <v>229</v>
      </c>
      <c r="C269" s="179"/>
      <c r="D269" s="180"/>
      <c r="E269" s="54" t="s">
        <v>199</v>
      </c>
      <c r="F269" s="68"/>
      <c r="G269" s="68"/>
      <c r="H269" s="60"/>
      <c r="I269" s="60"/>
      <c r="J269" s="60"/>
      <c r="K269" s="60"/>
    </row>
    <row r="270" spans="2:11" ht="14.45" customHeight="1" x14ac:dyDescent="0.25">
      <c r="B270" s="178" t="s">
        <v>223</v>
      </c>
      <c r="C270" s="179"/>
      <c r="D270" s="180"/>
      <c r="E270" s="54" t="s">
        <v>224</v>
      </c>
      <c r="F270" s="68"/>
      <c r="G270" s="68"/>
      <c r="H270" s="60"/>
      <c r="I270" s="60"/>
      <c r="J270" s="60"/>
      <c r="K270" s="60"/>
    </row>
    <row r="271" spans="2:11" x14ac:dyDescent="0.25">
      <c r="B271" s="178">
        <v>51</v>
      </c>
      <c r="C271" s="179"/>
      <c r="D271" s="180"/>
      <c r="E271" s="54" t="s">
        <v>225</v>
      </c>
      <c r="F271" s="68">
        <f>F272+F301</f>
        <v>29609.13</v>
      </c>
      <c r="G271" s="68">
        <f>G272+G301</f>
        <v>88991</v>
      </c>
      <c r="H271" s="68">
        <f>H272+H301</f>
        <v>98640</v>
      </c>
      <c r="I271" s="68">
        <f>I272+I301</f>
        <v>47803.64</v>
      </c>
      <c r="J271" s="60">
        <f t="shared" si="72"/>
        <v>48.462733171127333</v>
      </c>
      <c r="K271" s="60">
        <f t="shared" si="73"/>
        <v>161.44898549872963</v>
      </c>
    </row>
    <row r="272" spans="2:11" x14ac:dyDescent="0.25">
      <c r="B272" s="178">
        <v>3</v>
      </c>
      <c r="C272" s="179"/>
      <c r="D272" s="180"/>
      <c r="E272" s="94" t="s">
        <v>4</v>
      </c>
      <c r="F272" s="68">
        <f>F273+F280</f>
        <v>29609.13</v>
      </c>
      <c r="G272" s="68">
        <f>G273+G280</f>
        <v>83671</v>
      </c>
      <c r="H272" s="68">
        <f t="shared" ref="H272:I272" si="114">H273+H280</f>
        <v>93320</v>
      </c>
      <c r="I272" s="68">
        <f t="shared" si="114"/>
        <v>42642.46</v>
      </c>
      <c r="J272" s="60">
        <f t="shared" ref="J272:J349" si="115">I272/H272*100</f>
        <v>45.694877839691387</v>
      </c>
      <c r="K272" s="60">
        <f t="shared" ref="K272:K349" si="116">I272/F272*100</f>
        <v>144.01794311416782</v>
      </c>
    </row>
    <row r="273" spans="2:11" x14ac:dyDescent="0.25">
      <c r="B273" s="178">
        <v>31</v>
      </c>
      <c r="C273" s="179"/>
      <c r="D273" s="180"/>
      <c r="E273" s="59" t="s">
        <v>5</v>
      </c>
      <c r="F273" s="68">
        <f>F274+F276+F278</f>
        <v>18006.27</v>
      </c>
      <c r="G273" s="68">
        <f>G274+G276+G278</f>
        <v>47007</v>
      </c>
      <c r="H273" s="68">
        <f>H274+H276+H278</f>
        <v>46499</v>
      </c>
      <c r="I273" s="68">
        <f>I274+I276+I278</f>
        <v>21088.62</v>
      </c>
      <c r="J273" s="60">
        <f t="shared" si="115"/>
        <v>45.352846297769844</v>
      </c>
      <c r="K273" s="60">
        <f t="shared" si="116"/>
        <v>117.11820382566738</v>
      </c>
    </row>
    <row r="274" spans="2:11" x14ac:dyDescent="0.25">
      <c r="B274" s="178">
        <v>311</v>
      </c>
      <c r="C274" s="179"/>
      <c r="D274" s="180"/>
      <c r="E274" s="59" t="s">
        <v>34</v>
      </c>
      <c r="F274" s="68">
        <f>F275</f>
        <v>14346.66</v>
      </c>
      <c r="G274" s="68">
        <f>G275</f>
        <v>39633</v>
      </c>
      <c r="H274" s="68">
        <f t="shared" ref="H274:I274" si="117">H275</f>
        <v>39778</v>
      </c>
      <c r="I274" s="68">
        <f t="shared" si="117"/>
        <v>17672.62</v>
      </c>
      <c r="J274" s="60">
        <f t="shared" si="115"/>
        <v>44.42812609985419</v>
      </c>
      <c r="K274" s="60">
        <f t="shared" si="116"/>
        <v>123.1828174641345</v>
      </c>
    </row>
    <row r="275" spans="2:11" x14ac:dyDescent="0.25">
      <c r="B275" s="177">
        <v>3111</v>
      </c>
      <c r="C275" s="177"/>
      <c r="D275" s="177"/>
      <c r="E275" s="54" t="s">
        <v>35</v>
      </c>
      <c r="F275" s="68">
        <v>14346.66</v>
      </c>
      <c r="G275" s="68">
        <v>39633</v>
      </c>
      <c r="H275" s="60">
        <v>39778</v>
      </c>
      <c r="I275" s="60">
        <v>17672.62</v>
      </c>
      <c r="J275" s="60">
        <f t="shared" si="115"/>
        <v>44.42812609985419</v>
      </c>
      <c r="K275" s="60">
        <f t="shared" si="116"/>
        <v>123.1828174641345</v>
      </c>
    </row>
    <row r="276" spans="2:11" x14ac:dyDescent="0.25">
      <c r="B276" s="181">
        <v>312</v>
      </c>
      <c r="C276" s="182"/>
      <c r="D276" s="183"/>
      <c r="E276" s="54" t="s">
        <v>153</v>
      </c>
      <c r="F276" s="68">
        <f>F277</f>
        <v>464.53</v>
      </c>
      <c r="G276" s="68">
        <f>G277</f>
        <v>1000</v>
      </c>
      <c r="H276" s="68">
        <f t="shared" ref="H276:I276" si="118">H277</f>
        <v>500</v>
      </c>
      <c r="I276" s="68">
        <f t="shared" si="118"/>
        <v>500</v>
      </c>
      <c r="J276" s="60">
        <f t="shared" si="115"/>
        <v>100</v>
      </c>
      <c r="K276" s="60">
        <f t="shared" si="116"/>
        <v>107.63567476804512</v>
      </c>
    </row>
    <row r="277" spans="2:11" x14ac:dyDescent="0.25">
      <c r="B277" s="181">
        <v>3121</v>
      </c>
      <c r="C277" s="182"/>
      <c r="D277" s="183"/>
      <c r="E277" s="54" t="s">
        <v>153</v>
      </c>
      <c r="F277" s="68">
        <v>464.53</v>
      </c>
      <c r="G277" s="68">
        <v>1000</v>
      </c>
      <c r="H277" s="60">
        <v>500</v>
      </c>
      <c r="I277" s="60">
        <v>500</v>
      </c>
      <c r="J277" s="60">
        <f t="shared" si="115"/>
        <v>100</v>
      </c>
      <c r="K277" s="60">
        <f t="shared" si="116"/>
        <v>107.63567476804512</v>
      </c>
    </row>
    <row r="278" spans="2:11" x14ac:dyDescent="0.25">
      <c r="B278" s="177">
        <v>313</v>
      </c>
      <c r="C278" s="177"/>
      <c r="D278" s="177"/>
      <c r="E278" s="54" t="s">
        <v>154</v>
      </c>
      <c r="F278" s="68">
        <f>F279</f>
        <v>3195.08</v>
      </c>
      <c r="G278" s="68">
        <f t="shared" ref="G278:I278" si="119">G279</f>
        <v>6374</v>
      </c>
      <c r="H278" s="68">
        <f t="shared" si="119"/>
        <v>6221</v>
      </c>
      <c r="I278" s="68">
        <f t="shared" si="119"/>
        <v>2916</v>
      </c>
      <c r="J278" s="60">
        <f t="shared" si="115"/>
        <v>46.873493007555055</v>
      </c>
      <c r="K278" s="60">
        <f t="shared" si="116"/>
        <v>91.265320430161381</v>
      </c>
    </row>
    <row r="279" spans="2:11" x14ac:dyDescent="0.25">
      <c r="B279" s="178">
        <v>3132</v>
      </c>
      <c r="C279" s="179"/>
      <c r="D279" s="180"/>
      <c r="E279" s="54" t="s">
        <v>155</v>
      </c>
      <c r="F279" s="68">
        <v>3195.08</v>
      </c>
      <c r="G279" s="68">
        <v>6374</v>
      </c>
      <c r="H279" s="60">
        <v>6221</v>
      </c>
      <c r="I279" s="60">
        <v>2916</v>
      </c>
      <c r="J279" s="60">
        <f t="shared" si="115"/>
        <v>46.873493007555055</v>
      </c>
      <c r="K279" s="60">
        <f t="shared" si="116"/>
        <v>91.265320430161381</v>
      </c>
    </row>
    <row r="280" spans="2:11" x14ac:dyDescent="0.25">
      <c r="B280" s="178">
        <v>32</v>
      </c>
      <c r="C280" s="179"/>
      <c r="D280" s="180"/>
      <c r="E280" s="59" t="s">
        <v>13</v>
      </c>
      <c r="F280" s="68">
        <f>F281+F286+F290+F295+F297</f>
        <v>11602.86</v>
      </c>
      <c r="G280" s="68">
        <f>G281+G286+G290+G295+G297</f>
        <v>36664</v>
      </c>
      <c r="H280" s="68">
        <f>H281+H286+H290+H295+H297</f>
        <v>46821</v>
      </c>
      <c r="I280" s="68">
        <f>I281+I286+I290+I295+I297</f>
        <v>21553.84</v>
      </c>
      <c r="J280" s="60">
        <f t="shared" si="115"/>
        <v>46.03455714316226</v>
      </c>
      <c r="K280" s="60">
        <f t="shared" si="116"/>
        <v>185.76316528855816</v>
      </c>
    </row>
    <row r="281" spans="2:11" x14ac:dyDescent="0.25">
      <c r="B281" s="178">
        <v>321</v>
      </c>
      <c r="C281" s="179"/>
      <c r="D281" s="180"/>
      <c r="E281" s="59" t="s">
        <v>255</v>
      </c>
      <c r="F281" s="68">
        <f>F282+F283+F284+F285</f>
        <v>4786.01</v>
      </c>
      <c r="G281" s="68">
        <f t="shared" ref="G281:I281" si="120">G282+G283+G284+G285</f>
        <v>19068</v>
      </c>
      <c r="H281" s="68">
        <f t="shared" si="120"/>
        <v>25164</v>
      </c>
      <c r="I281" s="68">
        <f t="shared" si="120"/>
        <v>11471.880000000001</v>
      </c>
      <c r="J281" s="60">
        <f t="shared" si="115"/>
        <v>45.588459704339535</v>
      </c>
      <c r="K281" s="60">
        <f t="shared" si="116"/>
        <v>239.69611429980299</v>
      </c>
    </row>
    <row r="282" spans="2:11" x14ac:dyDescent="0.25">
      <c r="B282" s="177">
        <v>3211</v>
      </c>
      <c r="C282" s="177"/>
      <c r="D282" s="177"/>
      <c r="E282" s="54" t="s">
        <v>37</v>
      </c>
      <c r="F282" s="68">
        <v>4609.29</v>
      </c>
      <c r="G282" s="68">
        <v>19068</v>
      </c>
      <c r="H282" s="60">
        <v>25039</v>
      </c>
      <c r="I282" s="60">
        <v>11009.1</v>
      </c>
      <c r="J282" s="60">
        <f t="shared" si="115"/>
        <v>43.967810216062944</v>
      </c>
      <c r="K282" s="60">
        <f t="shared" si="116"/>
        <v>238.84589600567548</v>
      </c>
    </row>
    <row r="283" spans="2:11" ht="25.5" x14ac:dyDescent="0.25">
      <c r="B283" s="117">
        <v>3212</v>
      </c>
      <c r="C283" s="118"/>
      <c r="D283" s="119"/>
      <c r="E283" s="54" t="s">
        <v>157</v>
      </c>
      <c r="F283" s="68">
        <v>46.72</v>
      </c>
      <c r="G283" s="68"/>
      <c r="H283" s="68">
        <v>125</v>
      </c>
      <c r="I283" s="68">
        <v>227.28</v>
      </c>
      <c r="J283" s="60">
        <f t="shared" si="115"/>
        <v>181.82400000000001</v>
      </c>
      <c r="K283" s="60">
        <f t="shared" si="116"/>
        <v>486.47260273972609</v>
      </c>
    </row>
    <row r="284" spans="2:11" x14ac:dyDescent="0.25">
      <c r="B284" s="117">
        <v>3213</v>
      </c>
      <c r="C284" s="118"/>
      <c r="D284" s="119"/>
      <c r="E284" s="54" t="s">
        <v>158</v>
      </c>
      <c r="F284" s="68">
        <v>130</v>
      </c>
      <c r="G284" s="68"/>
      <c r="H284" s="68">
        <v>0</v>
      </c>
      <c r="I284" s="68"/>
      <c r="J284" s="60" t="e">
        <f t="shared" si="115"/>
        <v>#DIV/0!</v>
      </c>
      <c r="K284" s="60">
        <f t="shared" si="116"/>
        <v>0</v>
      </c>
    </row>
    <row r="285" spans="2:11" x14ac:dyDescent="0.25">
      <c r="B285" s="125">
        <v>3214</v>
      </c>
      <c r="C285" s="126"/>
      <c r="D285" s="127"/>
      <c r="E285" s="54" t="s">
        <v>260</v>
      </c>
      <c r="F285" s="68">
        <v>0</v>
      </c>
      <c r="G285" s="68">
        <v>0</v>
      </c>
      <c r="H285" s="68">
        <v>0</v>
      </c>
      <c r="I285" s="68">
        <v>235.5</v>
      </c>
      <c r="J285" s="60" t="e">
        <f t="shared" si="115"/>
        <v>#DIV/0!</v>
      </c>
      <c r="K285" s="60" t="e">
        <f t="shared" si="116"/>
        <v>#DIV/0!</v>
      </c>
    </row>
    <row r="286" spans="2:11" x14ac:dyDescent="0.25">
      <c r="B286" s="178">
        <v>322</v>
      </c>
      <c r="C286" s="179"/>
      <c r="D286" s="180"/>
      <c r="E286" s="54" t="s">
        <v>160</v>
      </c>
      <c r="F286" s="68">
        <f>SUM(F287:F289)</f>
        <v>1181.0999999999999</v>
      </c>
      <c r="G286" s="68">
        <f t="shared" ref="G286:I286" si="121">SUM(G287:G289)</f>
        <v>500</v>
      </c>
      <c r="H286" s="68">
        <f t="shared" si="121"/>
        <v>0</v>
      </c>
      <c r="I286" s="68">
        <f t="shared" si="121"/>
        <v>137.45999999999998</v>
      </c>
      <c r="J286" s="60" t="e">
        <f t="shared" si="115"/>
        <v>#DIV/0!</v>
      </c>
      <c r="K286" s="60">
        <f t="shared" si="116"/>
        <v>11.638303276606553</v>
      </c>
    </row>
    <row r="287" spans="2:11" x14ac:dyDescent="0.25">
      <c r="B287" s="178">
        <v>3221</v>
      </c>
      <c r="C287" s="179"/>
      <c r="D287" s="180"/>
      <c r="E287" s="59" t="s">
        <v>161</v>
      </c>
      <c r="F287" s="68">
        <v>1181.0999999999999</v>
      </c>
      <c r="G287" s="68">
        <v>500</v>
      </c>
      <c r="H287" s="60">
        <v>0</v>
      </c>
      <c r="I287" s="60">
        <v>70.739999999999995</v>
      </c>
      <c r="J287" s="60" t="e">
        <f t="shared" si="115"/>
        <v>#DIV/0!</v>
      </c>
      <c r="K287" s="60">
        <f t="shared" si="116"/>
        <v>5.9893319786639569</v>
      </c>
    </row>
    <row r="288" spans="2:11" x14ac:dyDescent="0.25">
      <c r="B288" s="178">
        <v>3222</v>
      </c>
      <c r="C288" s="179"/>
      <c r="D288" s="180"/>
      <c r="E288" s="59" t="s">
        <v>267</v>
      </c>
      <c r="F288" s="68">
        <v>0</v>
      </c>
      <c r="G288" s="68">
        <v>0</v>
      </c>
      <c r="H288" s="60">
        <f>G288</f>
        <v>0</v>
      </c>
      <c r="I288" s="60">
        <v>10.74</v>
      </c>
      <c r="J288" s="60" t="e">
        <f t="shared" si="115"/>
        <v>#DIV/0!</v>
      </c>
      <c r="K288" s="60" t="e">
        <f t="shared" si="116"/>
        <v>#DIV/0!</v>
      </c>
    </row>
    <row r="289" spans="2:11" ht="25.5" x14ac:dyDescent="0.25">
      <c r="B289" s="125">
        <v>3224</v>
      </c>
      <c r="C289" s="126"/>
      <c r="D289" s="127"/>
      <c r="E289" s="54" t="s">
        <v>163</v>
      </c>
      <c r="F289" s="68">
        <v>0</v>
      </c>
      <c r="G289" s="68">
        <v>0</v>
      </c>
      <c r="H289" s="68">
        <v>0</v>
      </c>
      <c r="I289" s="68">
        <v>55.98</v>
      </c>
      <c r="J289" s="60" t="e">
        <f t="shared" si="115"/>
        <v>#DIV/0!</v>
      </c>
      <c r="K289" s="60" t="e">
        <f t="shared" si="116"/>
        <v>#DIV/0!</v>
      </c>
    </row>
    <row r="290" spans="2:11" x14ac:dyDescent="0.25">
      <c r="B290" s="178">
        <v>323</v>
      </c>
      <c r="C290" s="179"/>
      <c r="D290" s="180"/>
      <c r="E290" s="54" t="s">
        <v>165</v>
      </c>
      <c r="F290" s="68">
        <f>F291+F294+F293</f>
        <v>3009.6</v>
      </c>
      <c r="G290" s="68">
        <f t="shared" ref="G290" si="122">G291+G294+G293</f>
        <v>0</v>
      </c>
      <c r="H290" s="68">
        <f>H291+H294+H293+H292</f>
        <v>7600</v>
      </c>
      <c r="I290" s="68">
        <f>I291+I294+I293+I292</f>
        <v>6952.23</v>
      </c>
      <c r="J290" s="60">
        <f t="shared" si="115"/>
        <v>91.476710526315784</v>
      </c>
      <c r="K290" s="60">
        <f t="shared" si="116"/>
        <v>231.00179425837322</v>
      </c>
    </row>
    <row r="291" spans="2:11" x14ac:dyDescent="0.25">
      <c r="B291" s="178">
        <v>3233</v>
      </c>
      <c r="C291" s="179"/>
      <c r="D291" s="180"/>
      <c r="E291" s="59" t="s">
        <v>168</v>
      </c>
      <c r="F291" s="68">
        <v>3000</v>
      </c>
      <c r="G291" s="68">
        <v>0</v>
      </c>
      <c r="H291" s="60">
        <v>3000</v>
      </c>
      <c r="I291" s="60">
        <v>3000</v>
      </c>
      <c r="J291" s="60">
        <f t="shared" si="115"/>
        <v>100</v>
      </c>
      <c r="K291" s="60">
        <f t="shared" si="116"/>
        <v>100</v>
      </c>
    </row>
    <row r="292" spans="2:11" x14ac:dyDescent="0.25">
      <c r="B292" s="117">
        <v>3235</v>
      </c>
      <c r="C292" s="118"/>
      <c r="D292" s="119"/>
      <c r="E292" s="54" t="s">
        <v>170</v>
      </c>
      <c r="F292" s="68"/>
      <c r="G292" s="68"/>
      <c r="H292" s="60">
        <v>1700</v>
      </c>
      <c r="I292" s="60">
        <v>1700</v>
      </c>
      <c r="J292" s="60">
        <f t="shared" si="115"/>
        <v>100</v>
      </c>
      <c r="K292" s="60" t="e">
        <f t="shared" si="116"/>
        <v>#DIV/0!</v>
      </c>
    </row>
    <row r="293" spans="2:11" x14ac:dyDescent="0.25">
      <c r="B293" s="95">
        <v>3237</v>
      </c>
      <c r="C293" s="96"/>
      <c r="D293" s="97"/>
      <c r="E293" s="97" t="s">
        <v>172</v>
      </c>
      <c r="F293" s="68">
        <v>0</v>
      </c>
      <c r="G293" s="68"/>
      <c r="H293" s="60">
        <v>1000</v>
      </c>
      <c r="I293" s="60">
        <v>352.23</v>
      </c>
      <c r="J293" s="60">
        <f t="shared" si="115"/>
        <v>35.223000000000006</v>
      </c>
      <c r="K293" s="60" t="e">
        <f t="shared" si="116"/>
        <v>#DIV/0!</v>
      </c>
    </row>
    <row r="294" spans="2:11" x14ac:dyDescent="0.25">
      <c r="B294" s="178">
        <v>3239</v>
      </c>
      <c r="C294" s="179"/>
      <c r="D294" s="180"/>
      <c r="E294" s="59" t="s">
        <v>174</v>
      </c>
      <c r="F294" s="68">
        <v>9.6</v>
      </c>
      <c r="G294" s="68">
        <v>0</v>
      </c>
      <c r="H294" s="60">
        <v>1900</v>
      </c>
      <c r="I294" s="60">
        <v>1900</v>
      </c>
      <c r="J294" s="60">
        <f t="shared" si="115"/>
        <v>100</v>
      </c>
      <c r="K294" s="60">
        <f t="shared" si="116"/>
        <v>19791.666666666668</v>
      </c>
    </row>
    <row r="295" spans="2:11" ht="25.5" x14ac:dyDescent="0.25">
      <c r="B295" s="177">
        <v>324</v>
      </c>
      <c r="C295" s="177"/>
      <c r="D295" s="177"/>
      <c r="E295" s="54" t="s">
        <v>208</v>
      </c>
      <c r="F295" s="68">
        <f>F296</f>
        <v>824.85</v>
      </c>
      <c r="G295" s="68">
        <f>G296</f>
        <v>0</v>
      </c>
      <c r="H295" s="68">
        <f t="shared" ref="H295:I295" si="123">H296</f>
        <v>245</v>
      </c>
      <c r="I295" s="68">
        <f t="shared" si="123"/>
        <v>245.75</v>
      </c>
      <c r="J295" s="60">
        <f t="shared" si="115"/>
        <v>100.30612244897958</v>
      </c>
      <c r="K295" s="60">
        <f t="shared" si="116"/>
        <v>29.793295750742558</v>
      </c>
    </row>
    <row r="296" spans="2:11" ht="25.5" x14ac:dyDescent="0.25">
      <c r="B296" s="177">
        <v>3241</v>
      </c>
      <c r="C296" s="177"/>
      <c r="D296" s="177"/>
      <c r="E296" s="54" t="s">
        <v>208</v>
      </c>
      <c r="F296" s="68">
        <v>824.85</v>
      </c>
      <c r="G296" s="68">
        <v>0</v>
      </c>
      <c r="H296" s="60">
        <v>245</v>
      </c>
      <c r="I296" s="60">
        <v>245.75</v>
      </c>
      <c r="J296" s="60">
        <f t="shared" si="115"/>
        <v>100.30612244897958</v>
      </c>
      <c r="K296" s="60">
        <f t="shared" si="116"/>
        <v>29.793295750742558</v>
      </c>
    </row>
    <row r="297" spans="2:11" x14ac:dyDescent="0.25">
      <c r="B297" s="178">
        <v>329</v>
      </c>
      <c r="C297" s="179"/>
      <c r="D297" s="180"/>
      <c r="E297" s="54" t="s">
        <v>176</v>
      </c>
      <c r="F297" s="68">
        <f>SUM(F298:F300)</f>
        <v>1801.3</v>
      </c>
      <c r="G297" s="68">
        <f>SUM(G298:G300)</f>
        <v>17096</v>
      </c>
      <c r="H297" s="68">
        <f>SUM(H298:H300)</f>
        <v>13812</v>
      </c>
      <c r="I297" s="68">
        <f t="shared" ref="I297" si="124">SUM(I298:I300)</f>
        <v>2746.52</v>
      </c>
      <c r="J297" s="60">
        <f t="shared" si="115"/>
        <v>19.885027512308138</v>
      </c>
      <c r="K297" s="60">
        <f t="shared" si="116"/>
        <v>152.47432409926165</v>
      </c>
    </row>
    <row r="298" spans="2:11" x14ac:dyDescent="0.25">
      <c r="B298" s="178">
        <v>3293</v>
      </c>
      <c r="C298" s="179"/>
      <c r="D298" s="180"/>
      <c r="E298" s="59" t="s">
        <v>178</v>
      </c>
      <c r="F298" s="68">
        <v>389.3</v>
      </c>
      <c r="G298" s="68">
        <v>500</v>
      </c>
      <c r="H298" s="60">
        <v>137</v>
      </c>
      <c r="I298" s="60">
        <v>746.52</v>
      </c>
      <c r="J298" s="60">
        <f t="shared" si="115"/>
        <v>544.90510948905103</v>
      </c>
      <c r="K298" s="60">
        <f t="shared" si="116"/>
        <v>191.75956845620343</v>
      </c>
    </row>
    <row r="299" spans="2:11" x14ac:dyDescent="0.25">
      <c r="B299" s="117">
        <v>3294</v>
      </c>
      <c r="C299" s="118"/>
      <c r="D299" s="119"/>
      <c r="E299" s="119" t="s">
        <v>218</v>
      </c>
      <c r="F299" s="68">
        <v>0</v>
      </c>
      <c r="G299" s="68">
        <v>0</v>
      </c>
      <c r="H299" s="60">
        <v>2000</v>
      </c>
      <c r="I299" s="60">
        <v>2000</v>
      </c>
      <c r="J299" s="60">
        <f t="shared" si="115"/>
        <v>100</v>
      </c>
      <c r="K299" s="60" t="e">
        <f t="shared" si="116"/>
        <v>#DIV/0!</v>
      </c>
    </row>
    <row r="300" spans="2:11" ht="15.95" customHeight="1" x14ac:dyDescent="0.25">
      <c r="B300" s="177">
        <v>3299</v>
      </c>
      <c r="C300" s="177"/>
      <c r="D300" s="177"/>
      <c r="E300" s="54" t="s">
        <v>176</v>
      </c>
      <c r="F300" s="68">
        <v>1412</v>
      </c>
      <c r="G300" s="68">
        <v>16596</v>
      </c>
      <c r="H300" s="60">
        <v>11675</v>
      </c>
      <c r="I300" s="60">
        <v>0</v>
      </c>
      <c r="J300" s="60">
        <f t="shared" si="115"/>
        <v>0</v>
      </c>
      <c r="K300" s="60">
        <f t="shared" si="116"/>
        <v>0</v>
      </c>
    </row>
    <row r="301" spans="2:11" x14ac:dyDescent="0.25">
      <c r="B301" s="177">
        <v>4</v>
      </c>
      <c r="C301" s="177"/>
      <c r="D301" s="177"/>
      <c r="E301" s="54" t="s">
        <v>6</v>
      </c>
      <c r="F301" s="68">
        <f t="shared" ref="F301:G303" si="125">F302</f>
        <v>0</v>
      </c>
      <c r="G301" s="68">
        <f t="shared" si="125"/>
        <v>5320</v>
      </c>
      <c r="H301" s="68">
        <f t="shared" ref="H301:I301" si="126">H302</f>
        <v>5320</v>
      </c>
      <c r="I301" s="68">
        <f t="shared" si="126"/>
        <v>5161.18</v>
      </c>
      <c r="J301" s="60">
        <f t="shared" si="115"/>
        <v>97.014661654135352</v>
      </c>
      <c r="K301" s="60" t="e">
        <f t="shared" si="116"/>
        <v>#DIV/0!</v>
      </c>
    </row>
    <row r="302" spans="2:11" ht="25.5" x14ac:dyDescent="0.25">
      <c r="B302" s="178">
        <v>42</v>
      </c>
      <c r="C302" s="179"/>
      <c r="D302" s="180"/>
      <c r="E302" s="59" t="s">
        <v>189</v>
      </c>
      <c r="F302" s="68">
        <f t="shared" si="125"/>
        <v>0</v>
      </c>
      <c r="G302" s="68">
        <f t="shared" si="125"/>
        <v>5320</v>
      </c>
      <c r="H302" s="68">
        <f t="shared" ref="H302:I302" si="127">H303</f>
        <v>5320</v>
      </c>
      <c r="I302" s="68">
        <f t="shared" si="127"/>
        <v>5161.18</v>
      </c>
      <c r="J302" s="60">
        <f t="shared" si="115"/>
        <v>97.014661654135352</v>
      </c>
      <c r="K302" s="60" t="e">
        <f t="shared" si="116"/>
        <v>#DIV/0!</v>
      </c>
    </row>
    <row r="303" spans="2:11" x14ac:dyDescent="0.25">
      <c r="B303" s="178">
        <v>422</v>
      </c>
      <c r="C303" s="179"/>
      <c r="D303" s="180"/>
      <c r="E303" s="59" t="s">
        <v>190</v>
      </c>
      <c r="F303" s="68">
        <f t="shared" si="125"/>
        <v>0</v>
      </c>
      <c r="G303" s="68">
        <f t="shared" si="125"/>
        <v>5320</v>
      </c>
      <c r="H303" s="68">
        <f t="shared" ref="H303:I303" si="128">H304</f>
        <v>5320</v>
      </c>
      <c r="I303" s="68">
        <f t="shared" si="128"/>
        <v>5161.18</v>
      </c>
      <c r="J303" s="60">
        <f t="shared" si="115"/>
        <v>97.014661654135352</v>
      </c>
      <c r="K303" s="60" t="e">
        <f t="shared" si="116"/>
        <v>#DIV/0!</v>
      </c>
    </row>
    <row r="304" spans="2:11" x14ac:dyDescent="0.25">
      <c r="B304" s="177">
        <v>4221</v>
      </c>
      <c r="C304" s="177"/>
      <c r="D304" s="177"/>
      <c r="E304" s="54" t="s">
        <v>96</v>
      </c>
      <c r="F304" s="68">
        <v>0</v>
      </c>
      <c r="G304" s="68">
        <v>5320</v>
      </c>
      <c r="H304" s="60">
        <v>5320</v>
      </c>
      <c r="I304" s="60">
        <v>5161.18</v>
      </c>
      <c r="J304" s="60">
        <f t="shared" si="115"/>
        <v>97.014661654135352</v>
      </c>
      <c r="K304" s="60" t="e">
        <f t="shared" si="116"/>
        <v>#DIV/0!</v>
      </c>
    </row>
    <row r="305" spans="2:11" x14ac:dyDescent="0.25">
      <c r="B305" s="177" t="s">
        <v>229</v>
      </c>
      <c r="C305" s="177"/>
      <c r="D305" s="177"/>
      <c r="E305" s="54" t="s">
        <v>199</v>
      </c>
      <c r="F305" s="68"/>
      <c r="G305" s="68"/>
      <c r="H305" s="60"/>
      <c r="I305" s="60"/>
      <c r="J305" s="60"/>
      <c r="K305" s="60"/>
    </row>
    <row r="306" spans="2:11" x14ac:dyDescent="0.25">
      <c r="B306" s="178" t="s">
        <v>223</v>
      </c>
      <c r="C306" s="179"/>
      <c r="D306" s="180"/>
      <c r="E306" s="54" t="s">
        <v>224</v>
      </c>
      <c r="F306" s="68"/>
      <c r="G306" s="68"/>
      <c r="H306" s="60"/>
      <c r="I306" s="60"/>
      <c r="J306" s="60"/>
      <c r="K306" s="60"/>
    </row>
    <row r="307" spans="2:11" x14ac:dyDescent="0.25">
      <c r="B307" s="178">
        <v>52</v>
      </c>
      <c r="C307" s="179"/>
      <c r="D307" s="180"/>
      <c r="E307" s="54" t="s">
        <v>226</v>
      </c>
      <c r="F307" s="68">
        <f>F308+F335</f>
        <v>28351.15</v>
      </c>
      <c r="G307" s="68">
        <f>G308+G335</f>
        <v>0</v>
      </c>
      <c r="H307" s="68">
        <f t="shared" ref="H307" si="129">H308+H335</f>
        <v>32952</v>
      </c>
      <c r="I307" s="68">
        <f>I308+I335</f>
        <v>21748.65</v>
      </c>
      <c r="J307" s="60">
        <f t="shared" si="115"/>
        <v>66.001001456664241</v>
      </c>
      <c r="K307" s="60">
        <f t="shared" si="116"/>
        <v>76.711703052609863</v>
      </c>
    </row>
    <row r="308" spans="2:11" x14ac:dyDescent="0.25">
      <c r="B308" s="178">
        <v>3</v>
      </c>
      <c r="C308" s="179"/>
      <c r="D308" s="180"/>
      <c r="E308" s="59" t="s">
        <v>4</v>
      </c>
      <c r="F308" s="68">
        <f>F309+F316</f>
        <v>27983.27</v>
      </c>
      <c r="G308" s="68">
        <f>G309+G316</f>
        <v>0</v>
      </c>
      <c r="H308" s="68">
        <f t="shared" ref="H308:I308" si="130">H309+H316</f>
        <v>32952</v>
      </c>
      <c r="I308" s="68">
        <f t="shared" si="130"/>
        <v>21748.65</v>
      </c>
      <c r="J308" s="60">
        <f t="shared" si="115"/>
        <v>66.001001456664241</v>
      </c>
      <c r="K308" s="60">
        <f t="shared" si="116"/>
        <v>77.720187812217802</v>
      </c>
    </row>
    <row r="309" spans="2:11" x14ac:dyDescent="0.25">
      <c r="B309" s="178">
        <v>31</v>
      </c>
      <c r="C309" s="179"/>
      <c r="D309" s="180"/>
      <c r="E309" s="59" t="s">
        <v>5</v>
      </c>
      <c r="F309" s="68">
        <f>F310+F314+F312</f>
        <v>5108.41</v>
      </c>
      <c r="G309" s="68">
        <f t="shared" ref="G309:H309" si="131">G310+G314+G312</f>
        <v>0</v>
      </c>
      <c r="H309" s="68">
        <f t="shared" si="131"/>
        <v>28211</v>
      </c>
      <c r="I309" s="68">
        <f>I310+I314+I312</f>
        <v>20608.98</v>
      </c>
      <c r="J309" s="60">
        <f t="shared" si="115"/>
        <v>73.052993513168616</v>
      </c>
      <c r="K309" s="60">
        <f t="shared" si="116"/>
        <v>403.43237915515783</v>
      </c>
    </row>
    <row r="310" spans="2:11" x14ac:dyDescent="0.25">
      <c r="B310" s="178">
        <v>311</v>
      </c>
      <c r="C310" s="179"/>
      <c r="D310" s="180"/>
      <c r="E310" s="59" t="s">
        <v>34</v>
      </c>
      <c r="F310" s="68">
        <f>F311</f>
        <v>3701.32</v>
      </c>
      <c r="G310" s="68">
        <f>G311</f>
        <v>0</v>
      </c>
      <c r="H310" s="68">
        <f t="shared" ref="H310:I310" si="132">H311</f>
        <v>23443</v>
      </c>
      <c r="I310" s="68">
        <f t="shared" si="132"/>
        <v>16917.599999999999</v>
      </c>
      <c r="J310" s="60">
        <f t="shared" si="115"/>
        <v>72.164825320991326</v>
      </c>
      <c r="K310" s="60">
        <f t="shared" si="116"/>
        <v>457.06936984643312</v>
      </c>
    </row>
    <row r="311" spans="2:11" x14ac:dyDescent="0.25">
      <c r="B311" s="177">
        <v>3111</v>
      </c>
      <c r="C311" s="177"/>
      <c r="D311" s="177"/>
      <c r="E311" s="54" t="s">
        <v>35</v>
      </c>
      <c r="F311" s="68">
        <v>3701.32</v>
      </c>
      <c r="G311" s="68">
        <v>0</v>
      </c>
      <c r="H311" s="60">
        <v>23443</v>
      </c>
      <c r="I311" s="60">
        <v>16917.599999999999</v>
      </c>
      <c r="J311" s="60">
        <f t="shared" si="115"/>
        <v>72.164825320991326</v>
      </c>
      <c r="K311" s="60">
        <f t="shared" si="116"/>
        <v>457.06936984643312</v>
      </c>
    </row>
    <row r="312" spans="2:11" x14ac:dyDescent="0.25">
      <c r="B312" s="177">
        <v>312</v>
      </c>
      <c r="C312" s="177"/>
      <c r="D312" s="177"/>
      <c r="E312" s="54" t="s">
        <v>153</v>
      </c>
      <c r="F312" s="68">
        <f>F313</f>
        <v>796.36</v>
      </c>
      <c r="G312" s="68">
        <f t="shared" ref="G312:I312" si="133">G313</f>
        <v>0</v>
      </c>
      <c r="H312" s="68">
        <f t="shared" si="133"/>
        <v>900</v>
      </c>
      <c r="I312" s="68">
        <f t="shared" si="133"/>
        <v>900</v>
      </c>
      <c r="J312" s="60">
        <f t="shared" si="115"/>
        <v>100</v>
      </c>
      <c r="K312" s="60">
        <f t="shared" si="116"/>
        <v>113.01421467677935</v>
      </c>
    </row>
    <row r="313" spans="2:11" x14ac:dyDescent="0.25">
      <c r="B313" s="177">
        <v>3121</v>
      </c>
      <c r="C313" s="177"/>
      <c r="D313" s="177"/>
      <c r="E313" s="54" t="s">
        <v>153</v>
      </c>
      <c r="F313" s="68">
        <v>796.36</v>
      </c>
      <c r="G313" s="68">
        <v>0</v>
      </c>
      <c r="H313" s="68">
        <v>900</v>
      </c>
      <c r="I313" s="68">
        <v>900</v>
      </c>
      <c r="J313" s="60">
        <f t="shared" si="115"/>
        <v>100</v>
      </c>
      <c r="K313" s="60">
        <f t="shared" si="116"/>
        <v>113.01421467677935</v>
      </c>
    </row>
    <row r="314" spans="2:11" x14ac:dyDescent="0.25">
      <c r="B314" s="177">
        <v>313</v>
      </c>
      <c r="C314" s="177"/>
      <c r="D314" s="177"/>
      <c r="E314" s="54" t="s">
        <v>154</v>
      </c>
      <c r="F314" s="68">
        <f>F315</f>
        <v>610.73</v>
      </c>
      <c r="G314" s="68">
        <f>G315</f>
        <v>0</v>
      </c>
      <c r="H314" s="68">
        <f t="shared" ref="H314:I314" si="134">H315</f>
        <v>3868</v>
      </c>
      <c r="I314" s="68">
        <f t="shared" si="134"/>
        <v>2791.38</v>
      </c>
      <c r="J314" s="60">
        <f t="shared" si="115"/>
        <v>72.165977249224412</v>
      </c>
      <c r="K314" s="60">
        <f t="shared" si="116"/>
        <v>457.05630966220758</v>
      </c>
    </row>
    <row r="315" spans="2:11" x14ac:dyDescent="0.25">
      <c r="B315" s="178">
        <v>3132</v>
      </c>
      <c r="C315" s="179"/>
      <c r="D315" s="180"/>
      <c r="E315" s="54" t="s">
        <v>155</v>
      </c>
      <c r="F315" s="68">
        <v>610.73</v>
      </c>
      <c r="G315" s="68">
        <v>0</v>
      </c>
      <c r="H315" s="60">
        <v>3868</v>
      </c>
      <c r="I315" s="60">
        <v>2791.38</v>
      </c>
      <c r="J315" s="60">
        <f t="shared" si="115"/>
        <v>72.165977249224412</v>
      </c>
      <c r="K315" s="60">
        <f t="shared" si="116"/>
        <v>457.05630966220758</v>
      </c>
    </row>
    <row r="316" spans="2:11" x14ac:dyDescent="0.25">
      <c r="B316" s="178">
        <v>32</v>
      </c>
      <c r="C316" s="179"/>
      <c r="D316" s="180"/>
      <c r="E316" s="59" t="s">
        <v>13</v>
      </c>
      <c r="F316" s="68">
        <f>F317+F322+F327+F332</f>
        <v>22874.86</v>
      </c>
      <c r="G316" s="68">
        <f>G317+G322+G327+G332</f>
        <v>0</v>
      </c>
      <c r="H316" s="68">
        <f>H317+H322+H327+H332</f>
        <v>4741</v>
      </c>
      <c r="I316" s="68">
        <f>I317+I322+I327+I332</f>
        <v>1139.67</v>
      </c>
      <c r="J316" s="60">
        <f t="shared" si="115"/>
        <v>24.038599451592493</v>
      </c>
      <c r="K316" s="60">
        <f t="shared" si="116"/>
        <v>4.9821944265451243</v>
      </c>
    </row>
    <row r="317" spans="2:11" x14ac:dyDescent="0.25">
      <c r="B317" s="178">
        <v>321</v>
      </c>
      <c r="C317" s="179"/>
      <c r="D317" s="180"/>
      <c r="E317" s="59" t="s">
        <v>255</v>
      </c>
      <c r="F317" s="68">
        <f>F318+F319+F320+F321</f>
        <v>7664.71</v>
      </c>
      <c r="G317" s="68">
        <f t="shared" ref="G317:I317" si="135">G318+G319+G320+G321</f>
        <v>0</v>
      </c>
      <c r="H317" s="68">
        <f t="shared" si="135"/>
        <v>4000</v>
      </c>
      <c r="I317" s="68">
        <f t="shared" si="135"/>
        <v>0</v>
      </c>
      <c r="J317" s="60">
        <f t="shared" si="115"/>
        <v>0</v>
      </c>
      <c r="K317" s="60">
        <f t="shared" si="116"/>
        <v>0</v>
      </c>
    </row>
    <row r="318" spans="2:11" x14ac:dyDescent="0.25">
      <c r="B318" s="177">
        <v>3211</v>
      </c>
      <c r="C318" s="177"/>
      <c r="D318" s="177"/>
      <c r="E318" s="54" t="s">
        <v>37</v>
      </c>
      <c r="F318" s="68">
        <v>7539.23</v>
      </c>
      <c r="G318" s="68">
        <v>0</v>
      </c>
      <c r="H318" s="60">
        <v>2000</v>
      </c>
      <c r="I318" s="60">
        <v>0</v>
      </c>
      <c r="J318" s="60">
        <f t="shared" si="115"/>
        <v>0</v>
      </c>
      <c r="K318" s="60">
        <f t="shared" si="116"/>
        <v>0</v>
      </c>
    </row>
    <row r="319" spans="2:11" ht="25.5" x14ac:dyDescent="0.25">
      <c r="B319" s="177">
        <v>3212</v>
      </c>
      <c r="C319" s="177"/>
      <c r="D319" s="177"/>
      <c r="E319" s="54" t="s">
        <v>217</v>
      </c>
      <c r="F319" s="68">
        <v>67.88</v>
      </c>
      <c r="G319" s="68">
        <v>0</v>
      </c>
      <c r="H319" s="60">
        <f>G319</f>
        <v>0</v>
      </c>
      <c r="I319" s="60">
        <v>0</v>
      </c>
      <c r="J319" s="60" t="e">
        <f t="shared" si="115"/>
        <v>#DIV/0!</v>
      </c>
      <c r="K319" s="60">
        <f t="shared" si="116"/>
        <v>0</v>
      </c>
    </row>
    <row r="320" spans="2:11" x14ac:dyDescent="0.25">
      <c r="B320" s="177">
        <v>3213</v>
      </c>
      <c r="C320" s="177"/>
      <c r="D320" s="177"/>
      <c r="E320" s="54" t="s">
        <v>158</v>
      </c>
      <c r="F320" s="68">
        <v>0</v>
      </c>
      <c r="G320" s="68">
        <v>0</v>
      </c>
      <c r="H320" s="60">
        <v>2000</v>
      </c>
      <c r="I320" s="60">
        <v>0</v>
      </c>
      <c r="J320" s="60">
        <f t="shared" si="115"/>
        <v>0</v>
      </c>
      <c r="K320" s="60" t="e">
        <f t="shared" si="116"/>
        <v>#DIV/0!</v>
      </c>
    </row>
    <row r="321" spans="2:11" x14ac:dyDescent="0.25">
      <c r="B321" s="177">
        <v>3214</v>
      </c>
      <c r="C321" s="177"/>
      <c r="D321" s="177"/>
      <c r="E321" s="54" t="s">
        <v>159</v>
      </c>
      <c r="F321" s="68">
        <v>57.6</v>
      </c>
      <c r="G321" s="68">
        <v>0</v>
      </c>
      <c r="H321" s="60">
        <f>G321</f>
        <v>0</v>
      </c>
      <c r="I321" s="60">
        <v>0</v>
      </c>
      <c r="J321" s="60" t="e">
        <f t="shared" si="115"/>
        <v>#DIV/0!</v>
      </c>
      <c r="K321" s="60">
        <f t="shared" si="116"/>
        <v>0</v>
      </c>
    </row>
    <row r="322" spans="2:11" x14ac:dyDescent="0.25">
      <c r="B322" s="178">
        <v>322</v>
      </c>
      <c r="C322" s="179"/>
      <c r="D322" s="180"/>
      <c r="E322" s="54" t="s">
        <v>160</v>
      </c>
      <c r="F322" s="68">
        <f>F325+F326+F324+F323</f>
        <v>283.76</v>
      </c>
      <c r="G322" s="68">
        <f t="shared" ref="G322:I322" si="136">G325+G326+G324+G323</f>
        <v>0</v>
      </c>
      <c r="H322" s="68">
        <f t="shared" si="136"/>
        <v>241</v>
      </c>
      <c r="I322" s="68">
        <f t="shared" si="136"/>
        <v>639.67000000000007</v>
      </c>
      <c r="J322" s="60">
        <f t="shared" si="115"/>
        <v>265.42323651452284</v>
      </c>
      <c r="K322" s="60">
        <f t="shared" si="116"/>
        <v>225.42641669016072</v>
      </c>
    </row>
    <row r="323" spans="2:11" x14ac:dyDescent="0.25">
      <c r="B323" s="178">
        <v>3221</v>
      </c>
      <c r="C323" s="179"/>
      <c r="D323" s="180"/>
      <c r="E323" s="127" t="s">
        <v>161</v>
      </c>
      <c r="F323" s="68">
        <v>0</v>
      </c>
      <c r="G323" s="68">
        <v>0</v>
      </c>
      <c r="H323" s="68">
        <v>0</v>
      </c>
      <c r="I323" s="68">
        <v>8.94</v>
      </c>
      <c r="J323" s="60" t="e">
        <f t="shared" si="115"/>
        <v>#DIV/0!</v>
      </c>
      <c r="K323" s="60" t="e">
        <f t="shared" si="116"/>
        <v>#DIV/0!</v>
      </c>
    </row>
    <row r="324" spans="2:11" x14ac:dyDescent="0.25">
      <c r="B324" s="178">
        <v>3222</v>
      </c>
      <c r="C324" s="179"/>
      <c r="D324" s="180"/>
      <c r="E324" s="127" t="s">
        <v>267</v>
      </c>
      <c r="F324" s="68">
        <v>0</v>
      </c>
      <c r="G324" s="68">
        <v>0</v>
      </c>
      <c r="H324" s="68">
        <v>0</v>
      </c>
      <c r="I324" s="68">
        <v>243.06</v>
      </c>
      <c r="J324" s="60" t="e">
        <f t="shared" si="115"/>
        <v>#DIV/0!</v>
      </c>
      <c r="K324" s="60" t="e">
        <f t="shared" si="116"/>
        <v>#DIV/0!</v>
      </c>
    </row>
    <row r="325" spans="2:11" x14ac:dyDescent="0.25">
      <c r="B325" s="178">
        <v>3225</v>
      </c>
      <c r="C325" s="179"/>
      <c r="D325" s="180"/>
      <c r="E325" s="59" t="s">
        <v>207</v>
      </c>
      <c r="F325" s="68">
        <v>283.76</v>
      </c>
      <c r="G325" s="68">
        <v>0</v>
      </c>
      <c r="H325" s="60">
        <f>G325</f>
        <v>0</v>
      </c>
      <c r="I325" s="60">
        <v>94.99</v>
      </c>
      <c r="J325" s="60" t="e">
        <f t="shared" si="115"/>
        <v>#DIV/0!</v>
      </c>
      <c r="K325" s="60">
        <f t="shared" si="116"/>
        <v>33.475472230053569</v>
      </c>
    </row>
    <row r="326" spans="2:11" x14ac:dyDescent="0.25">
      <c r="B326" s="95">
        <v>3227</v>
      </c>
      <c r="C326" s="96"/>
      <c r="D326" s="97"/>
      <c r="E326" s="54" t="s">
        <v>257</v>
      </c>
      <c r="F326" s="68">
        <v>0</v>
      </c>
      <c r="G326" s="68">
        <v>0</v>
      </c>
      <c r="H326" s="68">
        <v>241</v>
      </c>
      <c r="I326" s="68">
        <v>292.68</v>
      </c>
      <c r="J326" s="60">
        <f t="shared" si="115"/>
        <v>121.44398340248964</v>
      </c>
      <c r="K326" s="60" t="e">
        <f t="shared" si="116"/>
        <v>#DIV/0!</v>
      </c>
    </row>
    <row r="327" spans="2:11" x14ac:dyDescent="0.25">
      <c r="B327" s="178">
        <v>323</v>
      </c>
      <c r="C327" s="179"/>
      <c r="D327" s="180"/>
      <c r="E327" s="54" t="s">
        <v>165</v>
      </c>
      <c r="F327" s="68">
        <f>SUM(F328:F331)</f>
        <v>12268.49</v>
      </c>
      <c r="G327" s="68">
        <f>SUM(G328:G331)</f>
        <v>0</v>
      </c>
      <c r="H327" s="68">
        <f t="shared" ref="H327:I327" si="137">SUM(H328:H331)</f>
        <v>500</v>
      </c>
      <c r="I327" s="68">
        <f t="shared" si="137"/>
        <v>500</v>
      </c>
      <c r="J327" s="60">
        <f t="shared" si="115"/>
        <v>100</v>
      </c>
      <c r="K327" s="60">
        <f t="shared" si="116"/>
        <v>4.0754811716845349</v>
      </c>
    </row>
    <row r="328" spans="2:11" x14ac:dyDescent="0.25">
      <c r="B328" s="178">
        <v>3233</v>
      </c>
      <c r="C328" s="179"/>
      <c r="D328" s="180"/>
      <c r="E328" s="59" t="s">
        <v>168</v>
      </c>
      <c r="F328" s="68">
        <v>2976.68</v>
      </c>
      <c r="G328" s="68">
        <v>0</v>
      </c>
      <c r="H328" s="60">
        <f>G328</f>
        <v>0</v>
      </c>
      <c r="I328" s="60">
        <v>0</v>
      </c>
      <c r="J328" s="60" t="e">
        <f t="shared" si="115"/>
        <v>#DIV/0!</v>
      </c>
      <c r="K328" s="60">
        <f t="shared" si="116"/>
        <v>0</v>
      </c>
    </row>
    <row r="329" spans="2:11" x14ac:dyDescent="0.25">
      <c r="B329" s="178">
        <v>3235</v>
      </c>
      <c r="C329" s="179"/>
      <c r="D329" s="180"/>
      <c r="E329" s="97" t="s">
        <v>170</v>
      </c>
      <c r="F329" s="68">
        <v>500</v>
      </c>
      <c r="G329" s="68">
        <v>0</v>
      </c>
      <c r="H329" s="60">
        <v>500</v>
      </c>
      <c r="I329" s="60">
        <v>500</v>
      </c>
      <c r="J329" s="60">
        <f t="shared" si="115"/>
        <v>100</v>
      </c>
      <c r="K329" s="60">
        <f t="shared" si="116"/>
        <v>100</v>
      </c>
    </row>
    <row r="330" spans="2:11" x14ac:dyDescent="0.25">
      <c r="B330" s="178">
        <v>3237</v>
      </c>
      <c r="C330" s="179"/>
      <c r="D330" s="180"/>
      <c r="E330" s="59" t="s">
        <v>172</v>
      </c>
      <c r="F330" s="68">
        <v>8758.35</v>
      </c>
      <c r="G330" s="68">
        <v>0</v>
      </c>
      <c r="H330" s="60">
        <f>G330</f>
        <v>0</v>
      </c>
      <c r="I330" s="60">
        <v>0</v>
      </c>
      <c r="J330" s="60" t="e">
        <f t="shared" si="115"/>
        <v>#DIV/0!</v>
      </c>
      <c r="K330" s="60">
        <f t="shared" si="116"/>
        <v>0</v>
      </c>
    </row>
    <row r="331" spans="2:11" x14ac:dyDescent="0.25">
      <c r="B331" s="178">
        <v>3239</v>
      </c>
      <c r="C331" s="179"/>
      <c r="D331" s="180"/>
      <c r="E331" s="59" t="s">
        <v>174</v>
      </c>
      <c r="F331" s="68">
        <v>33.46</v>
      </c>
      <c r="G331" s="68">
        <v>0</v>
      </c>
      <c r="H331" s="60">
        <f>G331</f>
        <v>0</v>
      </c>
      <c r="I331" s="60">
        <v>0</v>
      </c>
      <c r="J331" s="60" t="e">
        <f t="shared" si="115"/>
        <v>#DIV/0!</v>
      </c>
      <c r="K331" s="60">
        <f t="shared" si="116"/>
        <v>0</v>
      </c>
    </row>
    <row r="332" spans="2:11" x14ac:dyDescent="0.25">
      <c r="B332" s="178">
        <v>329</v>
      </c>
      <c r="C332" s="179"/>
      <c r="D332" s="180"/>
      <c r="E332" s="54" t="s">
        <v>176</v>
      </c>
      <c r="F332" s="68">
        <f>F333+F334</f>
        <v>2657.9</v>
      </c>
      <c r="G332" s="68">
        <f t="shared" ref="G332:I332" si="138">G333+G334</f>
        <v>0</v>
      </c>
      <c r="H332" s="68">
        <f t="shared" si="138"/>
        <v>0</v>
      </c>
      <c r="I332" s="68">
        <f t="shared" si="138"/>
        <v>0</v>
      </c>
      <c r="J332" s="60" t="e">
        <f t="shared" si="115"/>
        <v>#DIV/0!</v>
      </c>
      <c r="K332" s="60">
        <f t="shared" si="116"/>
        <v>0</v>
      </c>
    </row>
    <row r="333" spans="2:11" x14ac:dyDescent="0.25">
      <c r="B333" s="178">
        <v>3293</v>
      </c>
      <c r="C333" s="179"/>
      <c r="D333" s="180"/>
      <c r="E333" s="59" t="s">
        <v>178</v>
      </c>
      <c r="F333" s="68">
        <v>1859.15</v>
      </c>
      <c r="G333" s="68">
        <v>0</v>
      </c>
      <c r="H333" s="60">
        <f>G333</f>
        <v>0</v>
      </c>
      <c r="I333" s="60">
        <v>0</v>
      </c>
      <c r="J333" s="60" t="e">
        <f t="shared" si="115"/>
        <v>#DIV/0!</v>
      </c>
      <c r="K333" s="60">
        <f t="shared" si="116"/>
        <v>0</v>
      </c>
    </row>
    <row r="334" spans="2:11" x14ac:dyDescent="0.25">
      <c r="B334" s="117">
        <v>3299</v>
      </c>
      <c r="C334" s="118"/>
      <c r="D334" s="119"/>
      <c r="E334" s="54" t="s">
        <v>176</v>
      </c>
      <c r="F334" s="68">
        <v>798.75</v>
      </c>
      <c r="G334" s="68">
        <v>0</v>
      </c>
      <c r="H334" s="68">
        <v>0</v>
      </c>
      <c r="I334" s="68">
        <v>0</v>
      </c>
      <c r="J334" s="60" t="e">
        <f t="shared" si="115"/>
        <v>#DIV/0!</v>
      </c>
      <c r="K334" s="60">
        <f t="shared" si="116"/>
        <v>0</v>
      </c>
    </row>
    <row r="335" spans="2:11" x14ac:dyDescent="0.25">
      <c r="B335" s="177">
        <v>4</v>
      </c>
      <c r="C335" s="177"/>
      <c r="D335" s="177"/>
      <c r="E335" s="54" t="s">
        <v>6</v>
      </c>
      <c r="F335" s="68">
        <f t="shared" ref="F335:G337" si="139">F336</f>
        <v>367.88</v>
      </c>
      <c r="G335" s="68">
        <v>0</v>
      </c>
      <c r="H335" s="68">
        <f t="shared" ref="H335:I335" si="140">H336</f>
        <v>0</v>
      </c>
      <c r="I335" s="68">
        <f t="shared" si="140"/>
        <v>0</v>
      </c>
      <c r="J335" s="60" t="e">
        <f t="shared" si="115"/>
        <v>#DIV/0!</v>
      </c>
      <c r="K335" s="60">
        <f t="shared" si="116"/>
        <v>0</v>
      </c>
    </row>
    <row r="336" spans="2:11" ht="25.5" x14ac:dyDescent="0.25">
      <c r="B336" s="178">
        <v>42</v>
      </c>
      <c r="C336" s="179"/>
      <c r="D336" s="180"/>
      <c r="E336" s="59" t="s">
        <v>189</v>
      </c>
      <c r="F336" s="68">
        <f t="shared" si="139"/>
        <v>367.88</v>
      </c>
      <c r="G336" s="68">
        <f t="shared" si="139"/>
        <v>0</v>
      </c>
      <c r="H336" s="68">
        <f t="shared" ref="H336:I336" si="141">H337</f>
        <v>0</v>
      </c>
      <c r="I336" s="68">
        <f t="shared" si="141"/>
        <v>0</v>
      </c>
      <c r="J336" s="60" t="e">
        <f t="shared" si="115"/>
        <v>#DIV/0!</v>
      </c>
      <c r="K336" s="60">
        <f t="shared" si="116"/>
        <v>0</v>
      </c>
    </row>
    <row r="337" spans="2:11" x14ac:dyDescent="0.25">
      <c r="B337" s="178">
        <v>422</v>
      </c>
      <c r="C337" s="179"/>
      <c r="D337" s="180"/>
      <c r="E337" s="59" t="s">
        <v>190</v>
      </c>
      <c r="F337" s="68">
        <f t="shared" si="139"/>
        <v>367.88</v>
      </c>
      <c r="G337" s="68">
        <f t="shared" si="139"/>
        <v>0</v>
      </c>
      <c r="H337" s="68">
        <f t="shared" ref="H337:I337" si="142">H338</f>
        <v>0</v>
      </c>
      <c r="I337" s="68">
        <f t="shared" si="142"/>
        <v>0</v>
      </c>
      <c r="J337" s="60" t="e">
        <f t="shared" si="115"/>
        <v>#DIV/0!</v>
      </c>
      <c r="K337" s="60">
        <f t="shared" si="116"/>
        <v>0</v>
      </c>
    </row>
    <row r="338" spans="2:11" x14ac:dyDescent="0.25">
      <c r="B338" s="177">
        <v>4221</v>
      </c>
      <c r="C338" s="177"/>
      <c r="D338" s="177"/>
      <c r="E338" s="54" t="s">
        <v>96</v>
      </c>
      <c r="F338" s="68">
        <v>367.88</v>
      </c>
      <c r="G338" s="68">
        <v>0</v>
      </c>
      <c r="H338" s="60">
        <f>G338</f>
        <v>0</v>
      </c>
      <c r="I338" s="60">
        <v>0</v>
      </c>
      <c r="J338" s="60" t="e">
        <f t="shared" si="115"/>
        <v>#DIV/0!</v>
      </c>
      <c r="K338" s="60">
        <f t="shared" si="116"/>
        <v>0</v>
      </c>
    </row>
    <row r="339" spans="2:11" x14ac:dyDescent="0.25">
      <c r="B339" s="177" t="s">
        <v>229</v>
      </c>
      <c r="C339" s="177"/>
      <c r="D339" s="177"/>
      <c r="E339" s="54" t="s">
        <v>199</v>
      </c>
      <c r="F339" s="68"/>
      <c r="G339" s="68"/>
      <c r="H339" s="60"/>
      <c r="I339" s="60"/>
      <c r="J339" s="60"/>
      <c r="K339" s="60"/>
    </row>
    <row r="340" spans="2:11" x14ac:dyDescent="0.25">
      <c r="B340" s="178" t="s">
        <v>213</v>
      </c>
      <c r="C340" s="179"/>
      <c r="D340" s="180"/>
      <c r="E340" s="54" t="s">
        <v>227</v>
      </c>
      <c r="F340" s="68"/>
      <c r="G340" s="68"/>
      <c r="H340" s="60"/>
      <c r="I340" s="60"/>
      <c r="J340" s="60"/>
      <c r="K340" s="60"/>
    </row>
    <row r="341" spans="2:11" x14ac:dyDescent="0.25">
      <c r="B341" s="178">
        <v>52</v>
      </c>
      <c r="C341" s="179"/>
      <c r="D341" s="180"/>
      <c r="E341" s="54" t="s">
        <v>226</v>
      </c>
      <c r="F341" s="68">
        <f>F342+F379</f>
        <v>269627.46000000002</v>
      </c>
      <c r="G341" s="68">
        <f>G342+G379</f>
        <v>124690</v>
      </c>
      <c r="H341" s="68">
        <f t="shared" ref="H341" si="143">H342+H379</f>
        <v>324159</v>
      </c>
      <c r="I341" s="68">
        <f>I342+I379</f>
        <v>322404.05</v>
      </c>
      <c r="J341" s="60">
        <f t="shared" si="115"/>
        <v>99.458614445380206</v>
      </c>
      <c r="K341" s="60">
        <f t="shared" si="116"/>
        <v>119.57389280750557</v>
      </c>
    </row>
    <row r="342" spans="2:11" x14ac:dyDescent="0.25">
      <c r="B342" s="178">
        <v>3</v>
      </c>
      <c r="C342" s="179"/>
      <c r="D342" s="180"/>
      <c r="E342" s="59" t="s">
        <v>4</v>
      </c>
      <c r="F342" s="68">
        <f>F343+F350+F376</f>
        <v>259629.14</v>
      </c>
      <c r="G342" s="68">
        <f>G343+G350+G376</f>
        <v>124690</v>
      </c>
      <c r="H342" s="68">
        <f t="shared" ref="H342" si="144">H343+H350+H376</f>
        <v>281484</v>
      </c>
      <c r="I342" s="68">
        <f>I343+I350+I376</f>
        <v>286797</v>
      </c>
      <c r="J342" s="60">
        <f t="shared" si="115"/>
        <v>101.88749626977022</v>
      </c>
      <c r="K342" s="60">
        <f t="shared" si="116"/>
        <v>110.4641027582651</v>
      </c>
    </row>
    <row r="343" spans="2:11" x14ac:dyDescent="0.25">
      <c r="B343" s="178">
        <v>31</v>
      </c>
      <c r="C343" s="179"/>
      <c r="D343" s="180"/>
      <c r="E343" s="59" t="s">
        <v>5</v>
      </c>
      <c r="F343" s="68">
        <f>F344+F346+F348</f>
        <v>181805.31000000003</v>
      </c>
      <c r="G343" s="68">
        <f>G344+G346+G348</f>
        <v>114890</v>
      </c>
      <c r="H343" s="68">
        <f t="shared" ref="H343" si="145">H344+H346+H348</f>
        <v>131333</v>
      </c>
      <c r="I343" s="68">
        <f>I344+I346+I348</f>
        <v>133414.76</v>
      </c>
      <c r="J343" s="60">
        <f t="shared" si="115"/>
        <v>101.58510046979816</v>
      </c>
      <c r="K343" s="60">
        <f t="shared" si="116"/>
        <v>73.383313171655985</v>
      </c>
    </row>
    <row r="344" spans="2:11" x14ac:dyDescent="0.25">
      <c r="B344" s="178">
        <v>311</v>
      </c>
      <c r="C344" s="179"/>
      <c r="D344" s="180"/>
      <c r="E344" s="59" t="s">
        <v>34</v>
      </c>
      <c r="F344" s="68">
        <f>F345</f>
        <v>155882.42000000001</v>
      </c>
      <c r="G344" s="68">
        <f>G345</f>
        <v>95872</v>
      </c>
      <c r="H344" s="68">
        <f t="shared" ref="H344" si="146">H345</f>
        <v>110500</v>
      </c>
      <c r="I344" s="68">
        <f>I345</f>
        <v>111600.72</v>
      </c>
      <c r="J344" s="60">
        <f t="shared" si="115"/>
        <v>100.99612669683258</v>
      </c>
      <c r="K344" s="60">
        <f t="shared" si="116"/>
        <v>71.592883918532948</v>
      </c>
    </row>
    <row r="345" spans="2:11" x14ac:dyDescent="0.25">
      <c r="B345" s="177">
        <v>3111</v>
      </c>
      <c r="C345" s="177"/>
      <c r="D345" s="177"/>
      <c r="E345" s="54" t="s">
        <v>35</v>
      </c>
      <c r="F345" s="68">
        <v>155882.42000000001</v>
      </c>
      <c r="G345" s="68">
        <v>95872</v>
      </c>
      <c r="H345" s="60">
        <v>110500</v>
      </c>
      <c r="I345" s="60">
        <v>111600.72</v>
      </c>
      <c r="J345" s="60">
        <f t="shared" si="115"/>
        <v>100.99612669683258</v>
      </c>
      <c r="K345" s="60">
        <f t="shared" si="116"/>
        <v>71.592883918532948</v>
      </c>
    </row>
    <row r="346" spans="2:11" x14ac:dyDescent="0.25">
      <c r="B346" s="181">
        <v>312</v>
      </c>
      <c r="C346" s="182"/>
      <c r="D346" s="183"/>
      <c r="E346" s="54" t="s">
        <v>153</v>
      </c>
      <c r="F346" s="68">
        <f>F347</f>
        <v>5097.66</v>
      </c>
      <c r="G346" s="68">
        <f>G347</f>
        <v>3200</v>
      </c>
      <c r="H346" s="68">
        <f t="shared" ref="H346:I346" si="147">H347</f>
        <v>2600</v>
      </c>
      <c r="I346" s="68">
        <f t="shared" si="147"/>
        <v>3400</v>
      </c>
      <c r="J346" s="60">
        <f t="shared" si="115"/>
        <v>130.76923076923077</v>
      </c>
      <c r="K346" s="60">
        <f t="shared" si="116"/>
        <v>66.697268943005227</v>
      </c>
    </row>
    <row r="347" spans="2:11" x14ac:dyDescent="0.25">
      <c r="B347" s="181">
        <v>3121</v>
      </c>
      <c r="C347" s="182"/>
      <c r="D347" s="183"/>
      <c r="E347" s="54" t="s">
        <v>153</v>
      </c>
      <c r="F347" s="68">
        <v>5097.66</v>
      </c>
      <c r="G347" s="68">
        <v>3200</v>
      </c>
      <c r="H347" s="60">
        <v>2600</v>
      </c>
      <c r="I347" s="60">
        <v>3400</v>
      </c>
      <c r="J347" s="60">
        <f t="shared" si="115"/>
        <v>130.76923076923077</v>
      </c>
      <c r="K347" s="60">
        <f t="shared" si="116"/>
        <v>66.697268943005227</v>
      </c>
    </row>
    <row r="348" spans="2:11" x14ac:dyDescent="0.25">
      <c r="B348" s="177">
        <v>313</v>
      </c>
      <c r="C348" s="177"/>
      <c r="D348" s="177"/>
      <c r="E348" s="54" t="s">
        <v>154</v>
      </c>
      <c r="F348" s="68">
        <f>F349</f>
        <v>20825.23</v>
      </c>
      <c r="G348" s="68">
        <f>G349</f>
        <v>15818</v>
      </c>
      <c r="H348" s="68">
        <f t="shared" ref="H348:I348" si="148">H349</f>
        <v>18233</v>
      </c>
      <c r="I348" s="68">
        <f t="shared" si="148"/>
        <v>18414.04</v>
      </c>
      <c r="J348" s="60">
        <f t="shared" si="115"/>
        <v>100.99292491636045</v>
      </c>
      <c r="K348" s="60">
        <f t="shared" si="116"/>
        <v>88.421784537313641</v>
      </c>
    </row>
    <row r="349" spans="2:11" x14ac:dyDescent="0.25">
      <c r="B349" s="178">
        <v>3132</v>
      </c>
      <c r="C349" s="179"/>
      <c r="D349" s="180"/>
      <c r="E349" s="54" t="s">
        <v>155</v>
      </c>
      <c r="F349" s="68">
        <v>20825.23</v>
      </c>
      <c r="G349" s="68">
        <v>15818</v>
      </c>
      <c r="H349" s="60">
        <v>18233</v>
      </c>
      <c r="I349" s="60">
        <v>18414.04</v>
      </c>
      <c r="J349" s="60">
        <f t="shared" si="115"/>
        <v>100.99292491636045</v>
      </c>
      <c r="K349" s="60">
        <f t="shared" si="116"/>
        <v>88.421784537313641</v>
      </c>
    </row>
    <row r="350" spans="2:11" x14ac:dyDescent="0.25">
      <c r="B350" s="178">
        <v>32</v>
      </c>
      <c r="C350" s="179"/>
      <c r="D350" s="180"/>
      <c r="E350" s="59" t="s">
        <v>13</v>
      </c>
      <c r="F350" s="68">
        <f>F351+F356+F362+F370+F372</f>
        <v>77823.829999999987</v>
      </c>
      <c r="G350" s="68">
        <f>G351+G356+G362+G370+G372</f>
        <v>9800</v>
      </c>
      <c r="H350" s="68">
        <f t="shared" ref="H350" si="149">H351+H356+H362+H370+H372</f>
        <v>134001</v>
      </c>
      <c r="I350" s="68">
        <f>I351+I356+I362+I370+I372</f>
        <v>137232.24000000002</v>
      </c>
      <c r="J350" s="60">
        <f t="shared" ref="J350:J426" si="150">I350/H350*100</f>
        <v>102.41135513914077</v>
      </c>
      <c r="K350" s="60">
        <f t="shared" ref="K350:K426" si="151">I350/F350*100</f>
        <v>176.33704226584587</v>
      </c>
    </row>
    <row r="351" spans="2:11" x14ac:dyDescent="0.25">
      <c r="B351" s="178">
        <v>321</v>
      </c>
      <c r="C351" s="179"/>
      <c r="D351" s="180"/>
      <c r="E351" s="59" t="s">
        <v>255</v>
      </c>
      <c r="F351" s="68">
        <f>SUM(F352:F355)</f>
        <v>39333.17</v>
      </c>
      <c r="G351" s="68">
        <f>SUM(G352:G355)</f>
        <v>3010</v>
      </c>
      <c r="H351" s="68">
        <f t="shared" ref="H351:I351" si="152">SUM(H352:H355)</f>
        <v>58337</v>
      </c>
      <c r="I351" s="68">
        <f t="shared" si="152"/>
        <v>57659.490000000005</v>
      </c>
      <c r="J351" s="60">
        <f t="shared" si="150"/>
        <v>98.838627286284876</v>
      </c>
      <c r="K351" s="60">
        <f t="shared" si="151"/>
        <v>146.59253246051617</v>
      </c>
    </row>
    <row r="352" spans="2:11" x14ac:dyDescent="0.25">
      <c r="B352" s="177">
        <v>3211</v>
      </c>
      <c r="C352" s="177"/>
      <c r="D352" s="177"/>
      <c r="E352" s="54" t="s">
        <v>37</v>
      </c>
      <c r="F352" s="68">
        <v>24205.19</v>
      </c>
      <c r="G352" s="68">
        <v>1000</v>
      </c>
      <c r="H352" s="60">
        <v>43357</v>
      </c>
      <c r="I352" s="60">
        <v>43831.87</v>
      </c>
      <c r="J352" s="60">
        <f t="shared" si="150"/>
        <v>101.09525566805821</v>
      </c>
      <c r="K352" s="60">
        <f t="shared" si="151"/>
        <v>181.08459384123822</v>
      </c>
    </row>
    <row r="353" spans="2:11" ht="25.5" x14ac:dyDescent="0.25">
      <c r="B353" s="177">
        <v>3212</v>
      </c>
      <c r="C353" s="177"/>
      <c r="D353" s="177"/>
      <c r="E353" s="54" t="s">
        <v>217</v>
      </c>
      <c r="F353" s="68">
        <v>3312.45</v>
      </c>
      <c r="G353" s="68">
        <v>1110</v>
      </c>
      <c r="H353" s="60">
        <v>980</v>
      </c>
      <c r="I353" s="60">
        <v>795.48</v>
      </c>
      <c r="J353" s="60">
        <f t="shared" si="150"/>
        <v>81.171428571428578</v>
      </c>
      <c r="K353" s="60">
        <f t="shared" si="151"/>
        <v>24.014853054385728</v>
      </c>
    </row>
    <row r="354" spans="2:11" x14ac:dyDescent="0.25">
      <c r="B354" s="177">
        <v>3213</v>
      </c>
      <c r="C354" s="177"/>
      <c r="D354" s="177"/>
      <c r="E354" s="54" t="s">
        <v>158</v>
      </c>
      <c r="F354" s="68">
        <v>11750.33</v>
      </c>
      <c r="G354" s="68">
        <v>900</v>
      </c>
      <c r="H354" s="60">
        <v>14000</v>
      </c>
      <c r="I354" s="60">
        <v>13007.14</v>
      </c>
      <c r="J354" s="60">
        <f t="shared" si="150"/>
        <v>92.908142857142849</v>
      </c>
      <c r="K354" s="60">
        <f t="shared" si="151"/>
        <v>110.69595492211708</v>
      </c>
    </row>
    <row r="355" spans="2:11" x14ac:dyDescent="0.25">
      <c r="B355" s="177">
        <v>3214</v>
      </c>
      <c r="C355" s="177"/>
      <c r="D355" s="177"/>
      <c r="E355" s="54" t="s">
        <v>159</v>
      </c>
      <c r="F355" s="68">
        <v>65.2</v>
      </c>
      <c r="G355" s="68">
        <v>0</v>
      </c>
      <c r="H355" s="60">
        <f t="shared" ref="H355" si="153">G355</f>
        <v>0</v>
      </c>
      <c r="I355" s="60">
        <v>25</v>
      </c>
      <c r="J355" s="60" t="e">
        <f t="shared" si="150"/>
        <v>#DIV/0!</v>
      </c>
      <c r="K355" s="60">
        <f t="shared" si="151"/>
        <v>38.343558282208591</v>
      </c>
    </row>
    <row r="356" spans="2:11" x14ac:dyDescent="0.25">
      <c r="B356" s="178">
        <v>322</v>
      </c>
      <c r="C356" s="179"/>
      <c r="D356" s="180"/>
      <c r="E356" s="54" t="s">
        <v>160</v>
      </c>
      <c r="F356" s="68">
        <f>SUM(F357:F361)</f>
        <v>6027.09</v>
      </c>
      <c r="G356" s="68">
        <f>SUM(G357:G361)</f>
        <v>0</v>
      </c>
      <c r="H356" s="68">
        <f t="shared" ref="H356:I356" si="154">SUM(H357:H361)</f>
        <v>6167</v>
      </c>
      <c r="I356" s="68">
        <f t="shared" si="154"/>
        <v>5358.16</v>
      </c>
      <c r="J356" s="60">
        <f t="shared" si="150"/>
        <v>86.884384627857941</v>
      </c>
      <c r="K356" s="60">
        <f t="shared" si="151"/>
        <v>88.901277399209235</v>
      </c>
    </row>
    <row r="357" spans="2:11" x14ac:dyDescent="0.25">
      <c r="B357" s="178">
        <v>3221</v>
      </c>
      <c r="C357" s="179"/>
      <c r="D357" s="180"/>
      <c r="E357" s="59" t="s">
        <v>161</v>
      </c>
      <c r="F357" s="68">
        <v>400.47</v>
      </c>
      <c r="G357" s="68">
        <v>0</v>
      </c>
      <c r="H357" s="60">
        <v>130</v>
      </c>
      <c r="I357" s="60">
        <v>125.93</v>
      </c>
      <c r="J357" s="60">
        <f t="shared" si="150"/>
        <v>96.869230769230768</v>
      </c>
      <c r="K357" s="60">
        <f t="shared" si="151"/>
        <v>31.445551477014504</v>
      </c>
    </row>
    <row r="358" spans="2:11" x14ac:dyDescent="0.25">
      <c r="B358" s="178">
        <v>3222</v>
      </c>
      <c r="C358" s="179"/>
      <c r="D358" s="180"/>
      <c r="E358" s="59" t="s">
        <v>267</v>
      </c>
      <c r="F358" s="68">
        <v>4328.16</v>
      </c>
      <c r="G358" s="68">
        <v>0</v>
      </c>
      <c r="H358" s="60">
        <v>500</v>
      </c>
      <c r="I358" s="60">
        <v>396.61</v>
      </c>
      <c r="J358" s="60">
        <f t="shared" si="150"/>
        <v>79.322000000000003</v>
      </c>
      <c r="K358" s="60">
        <f t="shared" si="151"/>
        <v>9.1634782447968668</v>
      </c>
    </row>
    <row r="359" spans="2:11" ht="25.5" x14ac:dyDescent="0.25">
      <c r="B359" s="178">
        <v>3224</v>
      </c>
      <c r="C359" s="179"/>
      <c r="D359" s="180"/>
      <c r="E359" s="59" t="s">
        <v>163</v>
      </c>
      <c r="F359" s="68">
        <v>677.86</v>
      </c>
      <c r="G359" s="68">
        <v>0</v>
      </c>
      <c r="H359" s="60">
        <v>3500</v>
      </c>
      <c r="I359" s="60">
        <v>3258.52</v>
      </c>
      <c r="J359" s="60">
        <f t="shared" si="150"/>
        <v>93.100571428571428</v>
      </c>
      <c r="K359" s="60">
        <f t="shared" si="151"/>
        <v>480.70693063464427</v>
      </c>
    </row>
    <row r="360" spans="2:11" x14ac:dyDescent="0.25">
      <c r="B360" s="178">
        <v>3225</v>
      </c>
      <c r="C360" s="179"/>
      <c r="D360" s="180"/>
      <c r="E360" s="59" t="s">
        <v>207</v>
      </c>
      <c r="F360" s="68">
        <v>222.31</v>
      </c>
      <c r="G360" s="68">
        <v>0</v>
      </c>
      <c r="H360" s="60">
        <v>2000</v>
      </c>
      <c r="I360" s="60">
        <v>1540.1</v>
      </c>
      <c r="J360" s="60">
        <f t="shared" si="150"/>
        <v>77.004999999999995</v>
      </c>
      <c r="K360" s="60">
        <f t="shared" si="151"/>
        <v>692.77135531465069</v>
      </c>
    </row>
    <row r="361" spans="2:11" x14ac:dyDescent="0.25">
      <c r="B361" s="178">
        <v>3227</v>
      </c>
      <c r="C361" s="179"/>
      <c r="D361" s="180"/>
      <c r="E361" s="59" t="s">
        <v>164</v>
      </c>
      <c r="F361" s="68">
        <v>398.29</v>
      </c>
      <c r="G361" s="68">
        <v>0</v>
      </c>
      <c r="H361" s="60">
        <v>37</v>
      </c>
      <c r="I361" s="60">
        <v>37</v>
      </c>
      <c r="J361" s="60">
        <f t="shared" si="150"/>
        <v>100</v>
      </c>
      <c r="K361" s="60">
        <f t="shared" si="151"/>
        <v>9.2897135253207459</v>
      </c>
    </row>
    <row r="362" spans="2:11" x14ac:dyDescent="0.25">
      <c r="B362" s="178">
        <v>323</v>
      </c>
      <c r="C362" s="179"/>
      <c r="D362" s="180"/>
      <c r="E362" s="54" t="s">
        <v>165</v>
      </c>
      <c r="F362" s="68">
        <f>SUM(F363:F369)</f>
        <v>24156.520000000004</v>
      </c>
      <c r="G362" s="68">
        <f>SUM(G363:G369)</f>
        <v>5390</v>
      </c>
      <c r="H362" s="68">
        <f t="shared" ref="H362:I362" si="155">SUM(H363:H369)</f>
        <v>58924</v>
      </c>
      <c r="I362" s="68">
        <f t="shared" si="155"/>
        <v>61595.930000000008</v>
      </c>
      <c r="J362" s="60">
        <f t="shared" si="150"/>
        <v>104.53453601249068</v>
      </c>
      <c r="K362" s="60">
        <f t="shared" si="151"/>
        <v>254.98676961747799</v>
      </c>
    </row>
    <row r="363" spans="2:11" x14ac:dyDescent="0.25">
      <c r="B363" s="178">
        <v>3231</v>
      </c>
      <c r="C363" s="179"/>
      <c r="D363" s="180"/>
      <c r="E363" s="67" t="s">
        <v>166</v>
      </c>
      <c r="F363" s="68">
        <v>977.76</v>
      </c>
      <c r="G363" s="68">
        <v>790</v>
      </c>
      <c r="H363" s="60">
        <v>250</v>
      </c>
      <c r="I363" s="60">
        <v>182.8</v>
      </c>
      <c r="J363" s="60">
        <f t="shared" si="150"/>
        <v>73.12</v>
      </c>
      <c r="K363" s="60">
        <f t="shared" si="151"/>
        <v>18.695794468990346</v>
      </c>
    </row>
    <row r="364" spans="2:11" x14ac:dyDescent="0.25">
      <c r="B364" s="178">
        <v>3232</v>
      </c>
      <c r="C364" s="179"/>
      <c r="D364" s="180"/>
      <c r="E364" s="67" t="s">
        <v>167</v>
      </c>
      <c r="F364" s="68">
        <v>276.25</v>
      </c>
      <c r="G364" s="68">
        <v>0</v>
      </c>
      <c r="H364" s="60">
        <v>38824</v>
      </c>
      <c r="I364" s="60">
        <v>38483.620000000003</v>
      </c>
      <c r="J364" s="60">
        <f t="shared" si="150"/>
        <v>99.123274263342267</v>
      </c>
      <c r="K364" s="60">
        <f t="shared" si="151"/>
        <v>13930.722171945703</v>
      </c>
    </row>
    <row r="365" spans="2:11" x14ac:dyDescent="0.25">
      <c r="B365" s="178">
        <v>3233</v>
      </c>
      <c r="C365" s="179"/>
      <c r="D365" s="180"/>
      <c r="E365" s="59" t="s">
        <v>168</v>
      </c>
      <c r="F365" s="68">
        <v>11574.79</v>
      </c>
      <c r="G365" s="68">
        <v>0</v>
      </c>
      <c r="H365" s="60">
        <v>7000</v>
      </c>
      <c r="I365" s="60">
        <v>9855.75</v>
      </c>
      <c r="J365" s="60">
        <f t="shared" si="150"/>
        <v>140.79642857142858</v>
      </c>
      <c r="K365" s="60">
        <f t="shared" si="151"/>
        <v>85.148413059761779</v>
      </c>
    </row>
    <row r="366" spans="2:11" x14ac:dyDescent="0.25">
      <c r="B366" s="178">
        <v>3235</v>
      </c>
      <c r="C366" s="179"/>
      <c r="D366" s="180"/>
      <c r="E366" s="59" t="s">
        <v>170</v>
      </c>
      <c r="F366" s="68">
        <v>6363.3</v>
      </c>
      <c r="G366" s="68">
        <v>0</v>
      </c>
      <c r="H366" s="60">
        <v>5650</v>
      </c>
      <c r="I366" s="60">
        <v>5154.47</v>
      </c>
      <c r="J366" s="60">
        <f t="shared" si="150"/>
        <v>91.229557522123898</v>
      </c>
      <c r="K366" s="60">
        <f t="shared" si="151"/>
        <v>81.003095877924977</v>
      </c>
    </row>
    <row r="367" spans="2:11" x14ac:dyDescent="0.25">
      <c r="B367" s="178">
        <v>3237</v>
      </c>
      <c r="C367" s="179"/>
      <c r="D367" s="180"/>
      <c r="E367" s="59" t="s">
        <v>172</v>
      </c>
      <c r="F367" s="68">
        <v>3973.42</v>
      </c>
      <c r="G367" s="68">
        <v>4600</v>
      </c>
      <c r="H367" s="60">
        <v>4000</v>
      </c>
      <c r="I367" s="60">
        <v>4251.59</v>
      </c>
      <c r="J367" s="60">
        <f t="shared" si="150"/>
        <v>106.28975</v>
      </c>
      <c r="K367" s="60">
        <f t="shared" si="151"/>
        <v>107.00077011743032</v>
      </c>
    </row>
    <row r="368" spans="2:11" x14ac:dyDescent="0.25">
      <c r="B368" s="83">
        <v>3238</v>
      </c>
      <c r="C368" s="84"/>
      <c r="D368" s="85"/>
      <c r="E368" s="85" t="s">
        <v>173</v>
      </c>
      <c r="F368" s="68">
        <v>0</v>
      </c>
      <c r="G368" s="68">
        <v>0</v>
      </c>
      <c r="H368" s="60">
        <v>0</v>
      </c>
      <c r="I368" s="60">
        <v>0</v>
      </c>
      <c r="J368" s="60" t="e">
        <f t="shared" si="150"/>
        <v>#DIV/0!</v>
      </c>
      <c r="K368" s="60" t="e">
        <f t="shared" si="151"/>
        <v>#DIV/0!</v>
      </c>
    </row>
    <row r="369" spans="2:11" x14ac:dyDescent="0.25">
      <c r="B369" s="178">
        <v>3239</v>
      </c>
      <c r="C369" s="179"/>
      <c r="D369" s="180"/>
      <c r="E369" s="59" t="s">
        <v>174</v>
      </c>
      <c r="F369" s="68">
        <v>991</v>
      </c>
      <c r="G369" s="68">
        <v>0</v>
      </c>
      <c r="H369" s="60">
        <v>3200</v>
      </c>
      <c r="I369" s="60">
        <v>3667.7</v>
      </c>
      <c r="J369" s="60">
        <f t="shared" si="150"/>
        <v>114.61562499999999</v>
      </c>
      <c r="K369" s="60">
        <f t="shared" si="151"/>
        <v>370.10090817356206</v>
      </c>
    </row>
    <row r="370" spans="2:11" ht="25.5" x14ac:dyDescent="0.25">
      <c r="B370" s="177">
        <v>324</v>
      </c>
      <c r="C370" s="177"/>
      <c r="D370" s="177"/>
      <c r="E370" s="54" t="s">
        <v>208</v>
      </c>
      <c r="F370" s="68">
        <f>F371</f>
        <v>6641.18</v>
      </c>
      <c r="G370" s="68">
        <f>G371</f>
        <v>0</v>
      </c>
      <c r="H370" s="68">
        <f t="shared" ref="H370:I370" si="156">H371</f>
        <v>2563</v>
      </c>
      <c r="I370" s="68">
        <f t="shared" si="156"/>
        <v>4764.7299999999996</v>
      </c>
      <c r="J370" s="60">
        <f t="shared" si="150"/>
        <v>185.90440889582518</v>
      </c>
      <c r="K370" s="60">
        <f t="shared" si="151"/>
        <v>71.745232022020176</v>
      </c>
    </row>
    <row r="371" spans="2:11" ht="25.5" x14ac:dyDescent="0.25">
      <c r="B371" s="177">
        <v>3241</v>
      </c>
      <c r="C371" s="177"/>
      <c r="D371" s="177"/>
      <c r="E371" s="54" t="s">
        <v>208</v>
      </c>
      <c r="F371" s="68">
        <v>6641.18</v>
      </c>
      <c r="G371" s="68">
        <v>0</v>
      </c>
      <c r="H371" s="60">
        <v>2563</v>
      </c>
      <c r="I371" s="60">
        <v>4764.7299999999996</v>
      </c>
      <c r="J371" s="60">
        <f t="shared" si="150"/>
        <v>185.90440889582518</v>
      </c>
      <c r="K371" s="60">
        <f t="shared" si="151"/>
        <v>71.745232022020176</v>
      </c>
    </row>
    <row r="372" spans="2:11" x14ac:dyDescent="0.25">
      <c r="B372" s="178">
        <v>329</v>
      </c>
      <c r="C372" s="179"/>
      <c r="D372" s="180"/>
      <c r="E372" s="54" t="s">
        <v>176</v>
      </c>
      <c r="F372" s="68">
        <f>SUM(F373:F375)</f>
        <v>1665.87</v>
      </c>
      <c r="G372" s="68">
        <f t="shared" ref="G372:H372" si="157">SUM(G373:G375)</f>
        <v>1400</v>
      </c>
      <c r="H372" s="68">
        <f t="shared" si="157"/>
        <v>8010</v>
      </c>
      <c r="I372" s="68">
        <f t="shared" ref="I372" si="158">SUM(I374:I375)</f>
        <v>7853.93</v>
      </c>
      <c r="J372" s="60">
        <f t="shared" si="150"/>
        <v>98.051560549313365</v>
      </c>
      <c r="K372" s="60">
        <f t="shared" si="151"/>
        <v>471.46115843373133</v>
      </c>
    </row>
    <row r="373" spans="2:11" x14ac:dyDescent="0.25">
      <c r="B373" s="83">
        <v>3293</v>
      </c>
      <c r="C373" s="84"/>
      <c r="D373" s="85"/>
      <c r="E373" s="67" t="s">
        <v>178</v>
      </c>
      <c r="F373" s="68">
        <v>0</v>
      </c>
      <c r="G373" s="68">
        <v>0</v>
      </c>
      <c r="H373" s="68">
        <v>0</v>
      </c>
      <c r="I373" s="68"/>
      <c r="J373" s="60" t="e">
        <f t="shared" si="150"/>
        <v>#DIV/0!</v>
      </c>
      <c r="K373" s="60" t="e">
        <f t="shared" si="151"/>
        <v>#DIV/0!</v>
      </c>
    </row>
    <row r="374" spans="2:11" x14ac:dyDescent="0.25">
      <c r="B374" s="178">
        <v>3294</v>
      </c>
      <c r="C374" s="179"/>
      <c r="D374" s="180"/>
      <c r="E374" s="59" t="s">
        <v>218</v>
      </c>
      <c r="F374" s="68">
        <v>1457.98</v>
      </c>
      <c r="G374" s="68">
        <v>0</v>
      </c>
      <c r="H374" s="60">
        <v>1200</v>
      </c>
      <c r="I374" s="60">
        <f>796.34+412.2</f>
        <v>1208.54</v>
      </c>
      <c r="J374" s="60">
        <f t="shared" si="150"/>
        <v>100.71166666666667</v>
      </c>
      <c r="K374" s="60">
        <f t="shared" si="151"/>
        <v>82.891397687211068</v>
      </c>
    </row>
    <row r="375" spans="2:11" x14ac:dyDescent="0.25">
      <c r="B375" s="177">
        <v>3299</v>
      </c>
      <c r="C375" s="177"/>
      <c r="D375" s="177"/>
      <c r="E375" s="54" t="s">
        <v>176</v>
      </c>
      <c r="F375" s="68">
        <v>207.89</v>
      </c>
      <c r="G375" s="68">
        <v>1400</v>
      </c>
      <c r="H375" s="60">
        <v>6810</v>
      </c>
      <c r="I375" s="60">
        <v>6645.39</v>
      </c>
      <c r="J375" s="60">
        <f t="shared" si="150"/>
        <v>97.582819383259917</v>
      </c>
      <c r="K375" s="60">
        <f t="shared" si="151"/>
        <v>3196.5895425465396</v>
      </c>
    </row>
    <row r="376" spans="2:11" ht="25.5" x14ac:dyDescent="0.25">
      <c r="B376" s="177">
        <v>37</v>
      </c>
      <c r="C376" s="177"/>
      <c r="D376" s="177"/>
      <c r="E376" s="54" t="s">
        <v>235</v>
      </c>
      <c r="F376" s="68">
        <f>F377</f>
        <v>0</v>
      </c>
      <c r="G376" s="68">
        <f>G377</f>
        <v>0</v>
      </c>
      <c r="H376" s="68">
        <f t="shared" ref="H376:I376" si="159">H377</f>
        <v>16150</v>
      </c>
      <c r="I376" s="68">
        <f t="shared" si="159"/>
        <v>16150</v>
      </c>
      <c r="J376" s="60">
        <f t="shared" si="150"/>
        <v>100</v>
      </c>
      <c r="K376" s="60" t="e">
        <f t="shared" si="151"/>
        <v>#DIV/0!</v>
      </c>
    </row>
    <row r="377" spans="2:11" ht="25.5" x14ac:dyDescent="0.25">
      <c r="B377" s="177">
        <v>372</v>
      </c>
      <c r="C377" s="177"/>
      <c r="D377" s="177"/>
      <c r="E377" s="54" t="s">
        <v>236</v>
      </c>
      <c r="F377" s="68">
        <f>F378</f>
        <v>0</v>
      </c>
      <c r="G377" s="68">
        <f>G378</f>
        <v>0</v>
      </c>
      <c r="H377" s="68">
        <f t="shared" ref="H377:I377" si="160">H378</f>
        <v>16150</v>
      </c>
      <c r="I377" s="68">
        <f t="shared" si="160"/>
        <v>16150</v>
      </c>
      <c r="J377" s="60">
        <f t="shared" si="150"/>
        <v>100</v>
      </c>
      <c r="K377" s="60" t="e">
        <f t="shared" si="151"/>
        <v>#DIV/0!</v>
      </c>
    </row>
    <row r="378" spans="2:11" x14ac:dyDescent="0.25">
      <c r="B378" s="177">
        <v>3721</v>
      </c>
      <c r="C378" s="177"/>
      <c r="D378" s="177"/>
      <c r="E378" s="54" t="s">
        <v>187</v>
      </c>
      <c r="F378" s="68">
        <v>0</v>
      </c>
      <c r="G378" s="68">
        <v>0</v>
      </c>
      <c r="H378" s="60">
        <v>16150</v>
      </c>
      <c r="I378" s="60">
        <v>16150</v>
      </c>
      <c r="J378" s="60">
        <f t="shared" si="150"/>
        <v>100</v>
      </c>
      <c r="K378" s="60" t="e">
        <f t="shared" si="151"/>
        <v>#DIV/0!</v>
      </c>
    </row>
    <row r="379" spans="2:11" x14ac:dyDescent="0.25">
      <c r="B379" s="177">
        <v>4</v>
      </c>
      <c r="C379" s="177"/>
      <c r="D379" s="177"/>
      <c r="E379" s="54" t="s">
        <v>6</v>
      </c>
      <c r="F379" s="68">
        <f>F380+F383</f>
        <v>9998.32</v>
      </c>
      <c r="G379" s="68">
        <f>G380+G383</f>
        <v>0</v>
      </c>
      <c r="H379" s="68">
        <f t="shared" ref="H379:I379" si="161">H380+H383</f>
        <v>42675</v>
      </c>
      <c r="I379" s="68">
        <f t="shared" si="161"/>
        <v>35607.049999999996</v>
      </c>
      <c r="J379" s="60">
        <f t="shared" si="150"/>
        <v>83.437727006444035</v>
      </c>
      <c r="K379" s="60">
        <f t="shared" si="151"/>
        <v>356.13032989542239</v>
      </c>
    </row>
    <row r="380" spans="2:11" ht="25.5" x14ac:dyDescent="0.25">
      <c r="B380" s="177">
        <v>41</v>
      </c>
      <c r="C380" s="177"/>
      <c r="D380" s="177"/>
      <c r="E380" s="54" t="s">
        <v>261</v>
      </c>
      <c r="F380" s="68">
        <f>F381</f>
        <v>1765.26</v>
      </c>
      <c r="G380" s="68">
        <f>G381</f>
        <v>0</v>
      </c>
      <c r="H380" s="68">
        <f t="shared" ref="H380:I380" si="162">H381</f>
        <v>0</v>
      </c>
      <c r="I380" s="68">
        <f t="shared" si="162"/>
        <v>0</v>
      </c>
      <c r="J380" s="60" t="e">
        <f t="shared" si="150"/>
        <v>#DIV/0!</v>
      </c>
      <c r="K380" s="60">
        <f t="shared" si="151"/>
        <v>0</v>
      </c>
    </row>
    <row r="381" spans="2:11" x14ac:dyDescent="0.25">
      <c r="B381" s="178">
        <v>412</v>
      </c>
      <c r="C381" s="179"/>
      <c r="D381" s="180"/>
      <c r="E381" s="54" t="s">
        <v>237</v>
      </c>
      <c r="F381" s="68">
        <f>F382</f>
        <v>1765.26</v>
      </c>
      <c r="G381" s="68">
        <f>G382</f>
        <v>0</v>
      </c>
      <c r="H381" s="68">
        <f t="shared" ref="H381:I381" si="163">H382</f>
        <v>0</v>
      </c>
      <c r="I381" s="68">
        <f t="shared" si="163"/>
        <v>0</v>
      </c>
      <c r="J381" s="60" t="e">
        <f t="shared" si="150"/>
        <v>#DIV/0!</v>
      </c>
      <c r="K381" s="60">
        <f t="shared" si="151"/>
        <v>0</v>
      </c>
    </row>
    <row r="382" spans="2:11" x14ac:dyDescent="0.25">
      <c r="B382" s="178">
        <v>4123</v>
      </c>
      <c r="C382" s="179"/>
      <c r="D382" s="180"/>
      <c r="E382" s="59" t="s">
        <v>188</v>
      </c>
      <c r="F382" s="68">
        <v>1765.26</v>
      </c>
      <c r="G382" s="68">
        <v>0</v>
      </c>
      <c r="H382" s="60">
        <f>G382</f>
        <v>0</v>
      </c>
      <c r="I382" s="60">
        <v>0</v>
      </c>
      <c r="J382" s="60" t="e">
        <f t="shared" si="150"/>
        <v>#DIV/0!</v>
      </c>
      <c r="K382" s="60">
        <f t="shared" si="151"/>
        <v>0</v>
      </c>
    </row>
    <row r="383" spans="2:11" ht="25.5" x14ac:dyDescent="0.25">
      <c r="B383" s="178">
        <v>42</v>
      </c>
      <c r="C383" s="179"/>
      <c r="D383" s="180"/>
      <c r="E383" s="59" t="s">
        <v>189</v>
      </c>
      <c r="F383" s="68">
        <f>F384+F389</f>
        <v>8233.06</v>
      </c>
      <c r="G383" s="68">
        <f>G384+G389</f>
        <v>0</v>
      </c>
      <c r="H383" s="68">
        <f t="shared" ref="H383:I383" si="164">H384+H389</f>
        <v>42675</v>
      </c>
      <c r="I383" s="68">
        <f t="shared" si="164"/>
        <v>35607.049999999996</v>
      </c>
      <c r="J383" s="60">
        <f t="shared" si="150"/>
        <v>83.437727006444035</v>
      </c>
      <c r="K383" s="60">
        <f t="shared" si="151"/>
        <v>432.48864942074999</v>
      </c>
    </row>
    <row r="384" spans="2:11" x14ac:dyDescent="0.25">
      <c r="B384" s="178">
        <v>422</v>
      </c>
      <c r="C384" s="179"/>
      <c r="D384" s="180"/>
      <c r="E384" s="59" t="s">
        <v>190</v>
      </c>
      <c r="F384" s="68">
        <f>F385+F388+F387+F386</f>
        <v>8125.13</v>
      </c>
      <c r="G384" s="68">
        <f t="shared" ref="G384:I384" si="165">G385+G388+G387+G386</f>
        <v>0</v>
      </c>
      <c r="H384" s="68">
        <f t="shared" si="165"/>
        <v>42175</v>
      </c>
      <c r="I384" s="68">
        <f t="shared" si="165"/>
        <v>35334.21</v>
      </c>
      <c r="J384" s="60">
        <f t="shared" si="150"/>
        <v>83.779988144635439</v>
      </c>
      <c r="K384" s="60">
        <f t="shared" si="151"/>
        <v>434.87562660535889</v>
      </c>
    </row>
    <row r="385" spans="2:11" x14ac:dyDescent="0.25">
      <c r="B385" s="177">
        <v>4221</v>
      </c>
      <c r="C385" s="177"/>
      <c r="D385" s="177"/>
      <c r="E385" s="54" t="s">
        <v>96</v>
      </c>
      <c r="F385" s="68">
        <v>6675.14</v>
      </c>
      <c r="G385" s="68">
        <v>0</v>
      </c>
      <c r="H385" s="60">
        <v>3000</v>
      </c>
      <c r="I385" s="60">
        <v>2413.94</v>
      </c>
      <c r="J385" s="60">
        <f t="shared" si="150"/>
        <v>80.464666666666673</v>
      </c>
      <c r="K385" s="60">
        <f t="shared" si="151"/>
        <v>36.163136653313636</v>
      </c>
    </row>
    <row r="386" spans="2:11" x14ac:dyDescent="0.25">
      <c r="B386" s="117">
        <v>4222</v>
      </c>
      <c r="C386" s="118"/>
      <c r="D386" s="119"/>
      <c r="E386" s="54" t="s">
        <v>293</v>
      </c>
      <c r="F386" s="68">
        <v>1449.99</v>
      </c>
      <c r="G386" s="68"/>
      <c r="H386" s="60"/>
      <c r="I386" s="60"/>
      <c r="J386" s="60"/>
      <c r="K386" s="60"/>
    </row>
    <row r="387" spans="2:11" x14ac:dyDescent="0.25">
      <c r="B387" s="178">
        <v>4224</v>
      </c>
      <c r="C387" s="179"/>
      <c r="D387" s="180"/>
      <c r="E387" s="54" t="s">
        <v>191</v>
      </c>
      <c r="F387" s="68">
        <v>0</v>
      </c>
      <c r="G387" s="68">
        <v>0</v>
      </c>
      <c r="H387" s="60">
        <v>0</v>
      </c>
      <c r="I387" s="60">
        <v>0</v>
      </c>
      <c r="J387" s="60" t="e">
        <f t="shared" si="150"/>
        <v>#DIV/0!</v>
      </c>
      <c r="K387" s="60" t="e">
        <f t="shared" si="151"/>
        <v>#DIV/0!</v>
      </c>
    </row>
    <row r="388" spans="2:11" x14ac:dyDescent="0.25">
      <c r="B388" s="177">
        <v>4225</v>
      </c>
      <c r="C388" s="177"/>
      <c r="D388" s="177"/>
      <c r="E388" s="54" t="s">
        <v>192</v>
      </c>
      <c r="F388" s="68">
        <v>0</v>
      </c>
      <c r="G388" s="68">
        <v>0</v>
      </c>
      <c r="H388" s="60">
        <v>39175</v>
      </c>
      <c r="I388" s="60">
        <v>32920.269999999997</v>
      </c>
      <c r="J388" s="60">
        <f t="shared" si="150"/>
        <v>84.033873643905537</v>
      </c>
      <c r="K388" s="60" t="e">
        <f t="shared" si="151"/>
        <v>#DIV/0!</v>
      </c>
    </row>
    <row r="389" spans="2:11" ht="25.5" x14ac:dyDescent="0.25">
      <c r="B389" s="177">
        <v>424</v>
      </c>
      <c r="C389" s="177"/>
      <c r="D389" s="177"/>
      <c r="E389" s="54" t="s">
        <v>266</v>
      </c>
      <c r="F389" s="68">
        <f>F390</f>
        <v>107.93</v>
      </c>
      <c r="G389" s="68">
        <f>G390</f>
        <v>0</v>
      </c>
      <c r="H389" s="68">
        <f t="shared" ref="H389:I389" si="166">H390</f>
        <v>500</v>
      </c>
      <c r="I389" s="68">
        <f t="shared" si="166"/>
        <v>272.84000000000003</v>
      </c>
      <c r="J389" s="60">
        <f t="shared" si="150"/>
        <v>54.568000000000005</v>
      </c>
      <c r="K389" s="60">
        <f t="shared" si="151"/>
        <v>252.79347725377562</v>
      </c>
    </row>
    <row r="390" spans="2:11" x14ac:dyDescent="0.25">
      <c r="B390" s="177">
        <v>4241</v>
      </c>
      <c r="C390" s="177"/>
      <c r="D390" s="177"/>
      <c r="E390" s="54" t="s">
        <v>228</v>
      </c>
      <c r="F390" s="68">
        <v>107.93</v>
      </c>
      <c r="G390" s="68">
        <v>0</v>
      </c>
      <c r="H390" s="60">
        <v>500</v>
      </c>
      <c r="I390" s="60">
        <f>79.04+193.8</f>
        <v>272.84000000000003</v>
      </c>
      <c r="J390" s="60">
        <f t="shared" si="150"/>
        <v>54.568000000000005</v>
      </c>
      <c r="K390" s="60">
        <f t="shared" si="151"/>
        <v>252.79347725377562</v>
      </c>
    </row>
    <row r="391" spans="2:11" x14ac:dyDescent="0.25">
      <c r="B391" s="177" t="s">
        <v>222</v>
      </c>
      <c r="C391" s="177"/>
      <c r="D391" s="177"/>
      <c r="E391" s="54" t="s">
        <v>199</v>
      </c>
      <c r="F391" s="68"/>
      <c r="G391" s="68"/>
      <c r="H391" s="60"/>
      <c r="I391" s="60"/>
      <c r="J391" s="60"/>
      <c r="K391" s="60"/>
    </row>
    <row r="392" spans="2:11" x14ac:dyDescent="0.25">
      <c r="B392" s="178" t="s">
        <v>213</v>
      </c>
      <c r="C392" s="179"/>
      <c r="D392" s="180"/>
      <c r="E392" s="54" t="s">
        <v>227</v>
      </c>
      <c r="F392" s="68"/>
      <c r="G392" s="68"/>
      <c r="H392" s="60"/>
      <c r="I392" s="60"/>
      <c r="J392" s="60"/>
      <c r="K392" s="60"/>
    </row>
    <row r="393" spans="2:11" x14ac:dyDescent="0.25">
      <c r="B393" s="178">
        <v>6</v>
      </c>
      <c r="C393" s="179"/>
      <c r="D393" s="180"/>
      <c r="E393" s="54" t="s">
        <v>230</v>
      </c>
      <c r="F393" s="68">
        <f>F394</f>
        <v>15246.62</v>
      </c>
      <c r="G393" s="68">
        <f>G394</f>
        <v>500</v>
      </c>
      <c r="H393" s="68">
        <f>H394</f>
        <v>8300</v>
      </c>
      <c r="I393" s="68">
        <f>I400</f>
        <v>8340</v>
      </c>
      <c r="J393" s="60">
        <f t="shared" si="150"/>
        <v>100.48192771084337</v>
      </c>
      <c r="K393" s="60">
        <f t="shared" si="151"/>
        <v>54.70064840600736</v>
      </c>
    </row>
    <row r="394" spans="2:11" x14ac:dyDescent="0.25">
      <c r="B394" s="178">
        <v>3</v>
      </c>
      <c r="C394" s="179"/>
      <c r="D394" s="180"/>
      <c r="E394" s="59" t="s">
        <v>4</v>
      </c>
      <c r="F394" s="68">
        <f>F395+F400</f>
        <v>15246.62</v>
      </c>
      <c r="G394" s="68">
        <f t="shared" ref="G394:H394" si="167">G395+G400</f>
        <v>500</v>
      </c>
      <c r="H394" s="68">
        <f t="shared" si="167"/>
        <v>8300</v>
      </c>
      <c r="I394" s="68">
        <f t="shared" ref="F394:I398" si="168">I395</f>
        <v>0</v>
      </c>
      <c r="J394" s="60">
        <f t="shared" si="150"/>
        <v>0</v>
      </c>
      <c r="K394" s="60">
        <f t="shared" si="151"/>
        <v>0</v>
      </c>
    </row>
    <row r="395" spans="2:11" x14ac:dyDescent="0.25">
      <c r="B395" s="178">
        <v>31</v>
      </c>
      <c r="C395" s="179"/>
      <c r="D395" s="180"/>
      <c r="E395" s="59" t="s">
        <v>5</v>
      </c>
      <c r="F395" s="68">
        <f>F396</f>
        <v>15246.62</v>
      </c>
      <c r="G395" s="68">
        <f t="shared" si="168"/>
        <v>0</v>
      </c>
      <c r="H395" s="68">
        <f t="shared" si="168"/>
        <v>0</v>
      </c>
      <c r="I395" s="68">
        <f t="shared" si="168"/>
        <v>0</v>
      </c>
      <c r="J395" s="60" t="e">
        <f t="shared" si="150"/>
        <v>#DIV/0!</v>
      </c>
      <c r="K395" s="60">
        <f t="shared" si="151"/>
        <v>0</v>
      </c>
    </row>
    <row r="396" spans="2:11" x14ac:dyDescent="0.25">
      <c r="B396" s="117">
        <v>311</v>
      </c>
      <c r="C396" s="118"/>
      <c r="D396" s="119"/>
      <c r="E396" s="119" t="s">
        <v>294</v>
      </c>
      <c r="F396" s="68">
        <f>F397</f>
        <v>15246.62</v>
      </c>
      <c r="G396" s="68">
        <f t="shared" si="168"/>
        <v>0</v>
      </c>
      <c r="H396" s="68">
        <f t="shared" si="168"/>
        <v>0</v>
      </c>
      <c r="I396" s="68">
        <f t="shared" si="168"/>
        <v>0</v>
      </c>
      <c r="J396" s="60" t="e">
        <f t="shared" si="150"/>
        <v>#DIV/0!</v>
      </c>
      <c r="K396" s="60">
        <f t="shared" si="151"/>
        <v>0</v>
      </c>
    </row>
    <row r="397" spans="2:11" x14ac:dyDescent="0.25">
      <c r="B397" s="117">
        <v>3111</v>
      </c>
      <c r="C397" s="118"/>
      <c r="D397" s="119"/>
      <c r="E397" s="119" t="s">
        <v>295</v>
      </c>
      <c r="F397" s="68">
        <v>15246.62</v>
      </c>
      <c r="G397" s="68">
        <v>0</v>
      </c>
      <c r="H397" s="68">
        <v>0</v>
      </c>
      <c r="I397" s="68">
        <v>0</v>
      </c>
      <c r="J397" s="60" t="e">
        <f t="shared" si="150"/>
        <v>#DIV/0!</v>
      </c>
      <c r="K397" s="60">
        <f t="shared" si="151"/>
        <v>0</v>
      </c>
    </row>
    <row r="398" spans="2:11" x14ac:dyDescent="0.25">
      <c r="B398" s="177">
        <v>313</v>
      </c>
      <c r="C398" s="177"/>
      <c r="D398" s="177"/>
      <c r="E398" s="54" t="s">
        <v>154</v>
      </c>
      <c r="F398" s="68">
        <f t="shared" si="168"/>
        <v>0</v>
      </c>
      <c r="G398" s="68">
        <f t="shared" si="168"/>
        <v>0</v>
      </c>
      <c r="H398" s="68">
        <f t="shared" ref="H398:I398" si="169">H399</f>
        <v>0</v>
      </c>
      <c r="I398" s="68">
        <f t="shared" si="169"/>
        <v>0</v>
      </c>
      <c r="J398" s="60" t="e">
        <f t="shared" si="150"/>
        <v>#DIV/0!</v>
      </c>
      <c r="K398" s="60" t="e">
        <f t="shared" si="151"/>
        <v>#DIV/0!</v>
      </c>
    </row>
    <row r="399" spans="2:11" x14ac:dyDescent="0.25">
      <c r="B399" s="178">
        <v>3132</v>
      </c>
      <c r="C399" s="179"/>
      <c r="D399" s="180"/>
      <c r="E399" s="54" t="s">
        <v>155</v>
      </c>
      <c r="F399" s="68">
        <v>0</v>
      </c>
      <c r="G399" s="68">
        <v>0</v>
      </c>
      <c r="H399" s="60">
        <v>0</v>
      </c>
      <c r="I399" s="60">
        <v>0</v>
      </c>
      <c r="J399" s="60" t="e">
        <f t="shared" si="150"/>
        <v>#DIV/0!</v>
      </c>
      <c r="K399" s="60" t="e">
        <f t="shared" si="151"/>
        <v>#DIV/0!</v>
      </c>
    </row>
    <row r="400" spans="2:11" x14ac:dyDescent="0.25">
      <c r="B400" s="178">
        <v>32</v>
      </c>
      <c r="C400" s="179"/>
      <c r="D400" s="180"/>
      <c r="E400" s="119" t="s">
        <v>13</v>
      </c>
      <c r="F400" s="68">
        <f>F401+F403</f>
        <v>0</v>
      </c>
      <c r="G400" s="68">
        <f t="shared" ref="G400:I400" si="170">G401+G403</f>
        <v>500</v>
      </c>
      <c r="H400" s="68">
        <f t="shared" si="170"/>
        <v>8300</v>
      </c>
      <c r="I400" s="68">
        <f t="shared" si="170"/>
        <v>8340</v>
      </c>
      <c r="J400" s="60">
        <f t="shared" si="150"/>
        <v>100.48192771084337</v>
      </c>
      <c r="K400" s="60" t="e">
        <f t="shared" si="151"/>
        <v>#DIV/0!</v>
      </c>
    </row>
    <row r="401" spans="2:11" x14ac:dyDescent="0.25">
      <c r="B401" s="117">
        <v>323</v>
      </c>
      <c r="C401" s="118"/>
      <c r="D401" s="119"/>
      <c r="E401" s="54" t="s">
        <v>165</v>
      </c>
      <c r="F401" s="68">
        <f>F402</f>
        <v>0</v>
      </c>
      <c r="G401" s="68">
        <f t="shared" ref="G401:I401" si="171">G402</f>
        <v>0</v>
      </c>
      <c r="H401" s="68">
        <f t="shared" si="171"/>
        <v>4795</v>
      </c>
      <c r="I401" s="68">
        <f t="shared" si="171"/>
        <v>4995</v>
      </c>
      <c r="J401" s="60">
        <f t="shared" si="150"/>
        <v>104.17101147028154</v>
      </c>
      <c r="K401" s="60" t="e">
        <f t="shared" si="151"/>
        <v>#DIV/0!</v>
      </c>
    </row>
    <row r="402" spans="2:11" x14ac:dyDescent="0.25">
      <c r="B402" s="117">
        <v>3239</v>
      </c>
      <c r="C402" s="118"/>
      <c r="D402" s="119"/>
      <c r="E402" s="119" t="s">
        <v>174</v>
      </c>
      <c r="F402" s="68">
        <v>0</v>
      </c>
      <c r="G402" s="68">
        <v>0</v>
      </c>
      <c r="H402" s="68">
        <v>4795</v>
      </c>
      <c r="I402" s="68">
        <v>4995</v>
      </c>
      <c r="J402" s="60">
        <f t="shared" si="150"/>
        <v>104.17101147028154</v>
      </c>
      <c r="K402" s="60" t="e">
        <f t="shared" si="151"/>
        <v>#DIV/0!</v>
      </c>
    </row>
    <row r="403" spans="2:11" x14ac:dyDescent="0.25">
      <c r="B403" s="178">
        <v>329</v>
      </c>
      <c r="C403" s="179"/>
      <c r="D403" s="180"/>
      <c r="E403" s="54" t="s">
        <v>176</v>
      </c>
      <c r="F403" s="68">
        <f>F404</f>
        <v>0</v>
      </c>
      <c r="G403" s="68">
        <f t="shared" ref="G403:I403" si="172">G404</f>
        <v>500</v>
      </c>
      <c r="H403" s="68">
        <f t="shared" si="172"/>
        <v>3505</v>
      </c>
      <c r="I403" s="68">
        <f t="shared" si="172"/>
        <v>3345</v>
      </c>
      <c r="J403" s="60">
        <f t="shared" si="150"/>
        <v>95.435092724679023</v>
      </c>
      <c r="K403" s="60" t="e">
        <f t="shared" si="151"/>
        <v>#DIV/0!</v>
      </c>
    </row>
    <row r="404" spans="2:11" x14ac:dyDescent="0.25">
      <c r="B404" s="178">
        <v>3299</v>
      </c>
      <c r="C404" s="179"/>
      <c r="D404" s="180"/>
      <c r="E404" s="85" t="s">
        <v>176</v>
      </c>
      <c r="F404" s="68">
        <v>0</v>
      </c>
      <c r="G404" s="68">
        <v>500</v>
      </c>
      <c r="H404" s="60">
        <v>3505</v>
      </c>
      <c r="I404" s="60">
        <v>3345</v>
      </c>
      <c r="J404" s="60">
        <f t="shared" si="150"/>
        <v>95.435092724679023</v>
      </c>
      <c r="K404" s="60" t="e">
        <f t="shared" si="151"/>
        <v>#DIV/0!</v>
      </c>
    </row>
    <row r="405" spans="2:11" x14ac:dyDescent="0.25">
      <c r="B405" s="177" t="s">
        <v>222</v>
      </c>
      <c r="C405" s="177"/>
      <c r="D405" s="177"/>
      <c r="E405" s="54" t="s">
        <v>199</v>
      </c>
      <c r="F405" s="50"/>
      <c r="G405" s="50"/>
      <c r="H405" s="8"/>
      <c r="I405" s="8"/>
      <c r="J405" s="60"/>
      <c r="K405" s="60"/>
    </row>
    <row r="406" spans="2:11" x14ac:dyDescent="0.25">
      <c r="B406" s="178" t="s">
        <v>231</v>
      </c>
      <c r="C406" s="179"/>
      <c r="D406" s="180"/>
      <c r="E406" s="54" t="s">
        <v>224</v>
      </c>
      <c r="F406" s="50"/>
      <c r="G406" s="50"/>
      <c r="H406" s="8"/>
      <c r="I406" s="8"/>
      <c r="J406" s="60"/>
      <c r="K406" s="60"/>
    </row>
    <row r="407" spans="2:11" x14ac:dyDescent="0.25">
      <c r="B407" s="178">
        <v>6</v>
      </c>
      <c r="C407" s="179"/>
      <c r="D407" s="180"/>
      <c r="E407" s="54" t="s">
        <v>230</v>
      </c>
      <c r="F407" s="68">
        <f>F408</f>
        <v>40046.58</v>
      </c>
      <c r="G407" s="68">
        <f>G408</f>
        <v>0</v>
      </c>
      <c r="H407" s="68">
        <f t="shared" ref="H407" si="173">H408</f>
        <v>17247</v>
      </c>
      <c r="I407" s="68">
        <f>I408</f>
        <v>4261.25</v>
      </c>
      <c r="J407" s="60">
        <f t="shared" si="150"/>
        <v>24.707195454281905</v>
      </c>
      <c r="K407" s="60">
        <f t="shared" si="151"/>
        <v>10.640733865413726</v>
      </c>
    </row>
    <row r="408" spans="2:11" x14ac:dyDescent="0.25">
      <c r="B408" s="178">
        <v>3</v>
      </c>
      <c r="C408" s="179"/>
      <c r="D408" s="180"/>
      <c r="E408" s="59" t="s">
        <v>4</v>
      </c>
      <c r="F408" s="68">
        <f>F409+F416</f>
        <v>40046.58</v>
      </c>
      <c r="G408" s="68">
        <f>G409+G416</f>
        <v>0</v>
      </c>
      <c r="H408" s="68">
        <f t="shared" ref="H408" si="174">H409+H416</f>
        <v>17247</v>
      </c>
      <c r="I408" s="68">
        <f>I409+I416</f>
        <v>4261.25</v>
      </c>
      <c r="J408" s="60">
        <f t="shared" si="150"/>
        <v>24.707195454281905</v>
      </c>
      <c r="K408" s="60">
        <f t="shared" si="151"/>
        <v>10.640733865413726</v>
      </c>
    </row>
    <row r="409" spans="2:11" x14ac:dyDescent="0.25">
      <c r="B409" s="178">
        <v>31</v>
      </c>
      <c r="C409" s="179"/>
      <c r="D409" s="180"/>
      <c r="E409" s="59" t="s">
        <v>5</v>
      </c>
      <c r="F409" s="68">
        <f>F410+F412+F414</f>
        <v>32108.690000000002</v>
      </c>
      <c r="G409" s="68">
        <f>G410+G412+G414</f>
        <v>0</v>
      </c>
      <c r="H409" s="68">
        <f t="shared" ref="H409:I409" si="175">H410+H412+H414</f>
        <v>2000</v>
      </c>
      <c r="I409" s="68">
        <f t="shared" si="175"/>
        <v>2240</v>
      </c>
      <c r="J409" s="60">
        <f t="shared" si="150"/>
        <v>112.00000000000001</v>
      </c>
      <c r="K409" s="60">
        <f t="shared" si="151"/>
        <v>6.9763045455918631</v>
      </c>
    </row>
    <row r="410" spans="2:11" x14ac:dyDescent="0.25">
      <c r="B410" s="178">
        <v>311</v>
      </c>
      <c r="C410" s="179"/>
      <c r="D410" s="180"/>
      <c r="E410" s="59" t="s">
        <v>34</v>
      </c>
      <c r="F410" s="68">
        <f>F411</f>
        <v>25454.23</v>
      </c>
      <c r="G410" s="68">
        <f>G411</f>
        <v>0</v>
      </c>
      <c r="H410" s="68">
        <f t="shared" ref="H410:I410" si="176">H411</f>
        <v>0</v>
      </c>
      <c r="I410" s="68">
        <f t="shared" si="176"/>
        <v>0</v>
      </c>
      <c r="J410" s="60" t="e">
        <f t="shared" si="150"/>
        <v>#DIV/0!</v>
      </c>
      <c r="K410" s="60">
        <f t="shared" si="151"/>
        <v>0</v>
      </c>
    </row>
    <row r="411" spans="2:11" x14ac:dyDescent="0.25">
      <c r="B411" s="177">
        <v>3111</v>
      </c>
      <c r="C411" s="177"/>
      <c r="D411" s="177"/>
      <c r="E411" s="54" t="s">
        <v>35</v>
      </c>
      <c r="F411" s="68">
        <v>25454.23</v>
      </c>
      <c r="G411" s="68">
        <v>0</v>
      </c>
      <c r="H411" s="60">
        <f>G411</f>
        <v>0</v>
      </c>
      <c r="I411" s="60">
        <v>0</v>
      </c>
      <c r="J411" s="60" t="e">
        <f t="shared" si="150"/>
        <v>#DIV/0!</v>
      </c>
      <c r="K411" s="60">
        <f t="shared" si="151"/>
        <v>0</v>
      </c>
    </row>
    <row r="412" spans="2:11" x14ac:dyDescent="0.25">
      <c r="B412" s="181">
        <v>312</v>
      </c>
      <c r="C412" s="182"/>
      <c r="D412" s="183"/>
      <c r="E412" s="54" t="s">
        <v>153</v>
      </c>
      <c r="F412" s="68">
        <f>F413</f>
        <v>2454.4499999999998</v>
      </c>
      <c r="G412" s="68">
        <f>G413</f>
        <v>0</v>
      </c>
      <c r="H412" s="68">
        <f t="shared" ref="H412:I412" si="177">H413</f>
        <v>2000</v>
      </c>
      <c r="I412" s="68">
        <f t="shared" si="177"/>
        <v>2240</v>
      </c>
      <c r="J412" s="60">
        <f t="shared" si="150"/>
        <v>112.00000000000001</v>
      </c>
      <c r="K412" s="60">
        <f t="shared" si="151"/>
        <v>91.262808368473586</v>
      </c>
    </row>
    <row r="413" spans="2:11" x14ac:dyDescent="0.25">
      <c r="B413" s="181">
        <v>3121</v>
      </c>
      <c r="C413" s="182"/>
      <c r="D413" s="183"/>
      <c r="E413" s="54" t="s">
        <v>153</v>
      </c>
      <c r="F413" s="68">
        <v>2454.4499999999998</v>
      </c>
      <c r="G413" s="68">
        <v>0</v>
      </c>
      <c r="H413" s="60">
        <v>2000</v>
      </c>
      <c r="I413" s="60">
        <v>2240</v>
      </c>
      <c r="J413" s="60">
        <f t="shared" si="150"/>
        <v>112.00000000000001</v>
      </c>
      <c r="K413" s="60">
        <f t="shared" si="151"/>
        <v>91.262808368473586</v>
      </c>
    </row>
    <row r="414" spans="2:11" x14ac:dyDescent="0.25">
      <c r="B414" s="177">
        <v>313</v>
      </c>
      <c r="C414" s="177"/>
      <c r="D414" s="177"/>
      <c r="E414" s="54" t="s">
        <v>154</v>
      </c>
      <c r="F414" s="68">
        <f>F415</f>
        <v>4200.01</v>
      </c>
      <c r="G414" s="68">
        <f>G415</f>
        <v>0</v>
      </c>
      <c r="H414" s="68">
        <f t="shared" ref="H414:I414" si="178">H415</f>
        <v>0</v>
      </c>
      <c r="I414" s="68">
        <f t="shared" si="178"/>
        <v>0</v>
      </c>
      <c r="J414" s="60" t="e">
        <f t="shared" si="150"/>
        <v>#DIV/0!</v>
      </c>
      <c r="K414" s="60">
        <f t="shared" si="151"/>
        <v>0</v>
      </c>
    </row>
    <row r="415" spans="2:11" x14ac:dyDescent="0.25">
      <c r="B415" s="178">
        <v>3132</v>
      </c>
      <c r="C415" s="179"/>
      <c r="D415" s="180"/>
      <c r="E415" s="54" t="s">
        <v>155</v>
      </c>
      <c r="F415" s="68">
        <v>4200.01</v>
      </c>
      <c r="G415" s="68">
        <v>0</v>
      </c>
      <c r="H415" s="60">
        <f>G415</f>
        <v>0</v>
      </c>
      <c r="I415" s="60">
        <v>0</v>
      </c>
      <c r="J415" s="60" t="e">
        <f t="shared" si="150"/>
        <v>#DIV/0!</v>
      </c>
      <c r="K415" s="60">
        <f t="shared" si="151"/>
        <v>0</v>
      </c>
    </row>
    <row r="416" spans="2:11" x14ac:dyDescent="0.25">
      <c r="B416" s="178">
        <v>32</v>
      </c>
      <c r="C416" s="179"/>
      <c r="D416" s="180"/>
      <c r="E416" s="59" t="s">
        <v>13</v>
      </c>
      <c r="F416" s="68">
        <f>F417+F421+F427+F424</f>
        <v>7937.8899999999994</v>
      </c>
      <c r="G416" s="68">
        <f>G417+G421+G427+G424</f>
        <v>0</v>
      </c>
      <c r="H416" s="68">
        <f t="shared" ref="H416" si="179">H417+H421+H427+H424</f>
        <v>15247</v>
      </c>
      <c r="I416" s="68">
        <f>I417+I421+I427+I424</f>
        <v>2021.2499999999998</v>
      </c>
      <c r="J416" s="60">
        <f t="shared" si="150"/>
        <v>13.256706237292581</v>
      </c>
      <c r="K416" s="60">
        <f t="shared" si="151"/>
        <v>25.463315818183418</v>
      </c>
    </row>
    <row r="417" spans="2:11" x14ac:dyDescent="0.25">
      <c r="B417" s="178">
        <v>321</v>
      </c>
      <c r="C417" s="179"/>
      <c r="D417" s="180"/>
      <c r="E417" s="59" t="s">
        <v>255</v>
      </c>
      <c r="F417" s="68">
        <f>SUM(F418:F420)</f>
        <v>5603.29</v>
      </c>
      <c r="G417" s="68">
        <f>SUM(G418:G420)</f>
        <v>0</v>
      </c>
      <c r="H417" s="68">
        <f t="shared" ref="H417:I417" si="180">SUM(H418:H420)</f>
        <v>10514</v>
      </c>
      <c r="I417" s="68">
        <f t="shared" si="180"/>
        <v>1722.31</v>
      </c>
      <c r="J417" s="60">
        <f t="shared" si="150"/>
        <v>16.381110899752709</v>
      </c>
      <c r="K417" s="60">
        <f t="shared" si="151"/>
        <v>30.737477446286022</v>
      </c>
    </row>
    <row r="418" spans="2:11" x14ac:dyDescent="0.25">
      <c r="B418" s="177">
        <v>3211</v>
      </c>
      <c r="C418" s="177"/>
      <c r="D418" s="177"/>
      <c r="E418" s="54" t="s">
        <v>37</v>
      </c>
      <c r="F418" s="68">
        <v>4467.7</v>
      </c>
      <c r="G418" s="68">
        <v>0</v>
      </c>
      <c r="H418" s="60">
        <v>8864</v>
      </c>
      <c r="I418" s="60">
        <v>1572.31</v>
      </c>
      <c r="J418" s="60">
        <f t="shared" si="150"/>
        <v>17.738154332129962</v>
      </c>
      <c r="K418" s="60">
        <f t="shared" si="151"/>
        <v>35.192828524744272</v>
      </c>
    </row>
    <row r="419" spans="2:11" ht="25.5" x14ac:dyDescent="0.25">
      <c r="B419" s="177">
        <v>3212</v>
      </c>
      <c r="C419" s="177"/>
      <c r="D419" s="177"/>
      <c r="E419" s="54" t="s">
        <v>217</v>
      </c>
      <c r="F419" s="68">
        <v>205.59</v>
      </c>
      <c r="G419" s="68">
        <v>0</v>
      </c>
      <c r="H419" s="60">
        <f>G419</f>
        <v>0</v>
      </c>
      <c r="I419" s="60">
        <v>0</v>
      </c>
      <c r="J419" s="60" t="e">
        <f t="shared" si="150"/>
        <v>#DIV/0!</v>
      </c>
      <c r="K419" s="60">
        <f t="shared" si="151"/>
        <v>0</v>
      </c>
    </row>
    <row r="420" spans="2:11" x14ac:dyDescent="0.25">
      <c r="B420" s="177">
        <v>3213</v>
      </c>
      <c r="C420" s="177"/>
      <c r="D420" s="177"/>
      <c r="E420" s="54" t="s">
        <v>158</v>
      </c>
      <c r="F420" s="68">
        <v>930</v>
      </c>
      <c r="G420" s="68">
        <v>0</v>
      </c>
      <c r="H420" s="60">
        <v>1650</v>
      </c>
      <c r="I420" s="60">
        <v>150</v>
      </c>
      <c r="J420" s="60">
        <f t="shared" si="150"/>
        <v>9.0909090909090917</v>
      </c>
      <c r="K420" s="60">
        <f t="shared" si="151"/>
        <v>16.129032258064516</v>
      </c>
    </row>
    <row r="421" spans="2:11" x14ac:dyDescent="0.25">
      <c r="B421" s="178">
        <v>322</v>
      </c>
      <c r="C421" s="179"/>
      <c r="D421" s="180"/>
      <c r="E421" s="54" t="s">
        <v>160</v>
      </c>
      <c r="F421" s="68">
        <f>F422+F423</f>
        <v>0</v>
      </c>
      <c r="G421" s="68">
        <f t="shared" ref="G421:I421" si="181">G422+G423</f>
        <v>0</v>
      </c>
      <c r="H421" s="68">
        <f t="shared" si="181"/>
        <v>43</v>
      </c>
      <c r="I421" s="68">
        <f t="shared" si="181"/>
        <v>42.84</v>
      </c>
      <c r="J421" s="60">
        <f t="shared" si="150"/>
        <v>99.6279069767442</v>
      </c>
      <c r="K421" s="60" t="e">
        <f t="shared" si="151"/>
        <v>#DIV/0!</v>
      </c>
    </row>
    <row r="422" spans="2:11" x14ac:dyDescent="0.25">
      <c r="B422" s="178">
        <v>3222</v>
      </c>
      <c r="C422" s="179"/>
      <c r="D422" s="180"/>
      <c r="E422" s="59" t="s">
        <v>267</v>
      </c>
      <c r="F422" s="68">
        <v>0</v>
      </c>
      <c r="G422" s="68">
        <v>0</v>
      </c>
      <c r="H422" s="60">
        <f>G422</f>
        <v>0</v>
      </c>
      <c r="I422" s="60">
        <v>0</v>
      </c>
      <c r="J422" s="60" t="e">
        <f t="shared" si="150"/>
        <v>#DIV/0!</v>
      </c>
      <c r="K422" s="60" t="e">
        <f t="shared" si="151"/>
        <v>#DIV/0!</v>
      </c>
    </row>
    <row r="423" spans="2:11" ht="25.5" x14ac:dyDescent="0.25">
      <c r="B423" s="178">
        <v>3224</v>
      </c>
      <c r="C423" s="179"/>
      <c r="D423" s="180"/>
      <c r="E423" s="97" t="s">
        <v>163</v>
      </c>
      <c r="F423" s="68">
        <v>0</v>
      </c>
      <c r="G423" s="68">
        <v>0</v>
      </c>
      <c r="H423" s="60">
        <v>43</v>
      </c>
      <c r="I423" s="60">
        <v>42.84</v>
      </c>
      <c r="J423" s="60">
        <f t="shared" si="150"/>
        <v>99.6279069767442</v>
      </c>
      <c r="K423" s="60" t="e">
        <f t="shared" si="151"/>
        <v>#DIV/0!</v>
      </c>
    </row>
    <row r="424" spans="2:11" x14ac:dyDescent="0.25">
      <c r="B424" s="178">
        <v>323</v>
      </c>
      <c r="C424" s="179"/>
      <c r="D424" s="180"/>
      <c r="E424" s="54" t="s">
        <v>165</v>
      </c>
      <c r="F424" s="68">
        <f>F425+F426</f>
        <v>2334.6</v>
      </c>
      <c r="G424" s="68">
        <f t="shared" ref="G424:I424" si="182">G425+G426</f>
        <v>0</v>
      </c>
      <c r="H424" s="68">
        <f t="shared" si="182"/>
        <v>4623</v>
      </c>
      <c r="I424" s="68">
        <f t="shared" si="182"/>
        <v>188.8</v>
      </c>
      <c r="J424" s="60">
        <f t="shared" si="150"/>
        <v>4.0839281851611506</v>
      </c>
      <c r="K424" s="60">
        <f t="shared" si="151"/>
        <v>8.0870384648333768</v>
      </c>
    </row>
    <row r="425" spans="2:11" x14ac:dyDescent="0.25">
      <c r="B425" s="178">
        <v>3233</v>
      </c>
      <c r="C425" s="179"/>
      <c r="D425" s="180"/>
      <c r="E425" s="59" t="s">
        <v>168</v>
      </c>
      <c r="F425" s="68">
        <v>2334.6</v>
      </c>
      <c r="G425" s="68">
        <v>0</v>
      </c>
      <c r="H425" s="60">
        <v>4435</v>
      </c>
      <c r="I425" s="60">
        <v>0</v>
      </c>
      <c r="J425" s="60">
        <f t="shared" si="150"/>
        <v>0</v>
      </c>
      <c r="K425" s="60">
        <f t="shared" si="151"/>
        <v>0</v>
      </c>
    </row>
    <row r="426" spans="2:11" x14ac:dyDescent="0.25">
      <c r="B426" s="178">
        <v>3237</v>
      </c>
      <c r="C426" s="179"/>
      <c r="D426" s="180"/>
      <c r="E426" s="97" t="s">
        <v>172</v>
      </c>
      <c r="F426" s="68">
        <v>0</v>
      </c>
      <c r="G426" s="68">
        <v>0</v>
      </c>
      <c r="H426" s="68">
        <v>188</v>
      </c>
      <c r="I426" s="68">
        <v>188.8</v>
      </c>
      <c r="J426" s="60">
        <f t="shared" si="150"/>
        <v>100.42553191489363</v>
      </c>
      <c r="K426" s="60" t="e">
        <f t="shared" si="151"/>
        <v>#DIV/0!</v>
      </c>
    </row>
    <row r="427" spans="2:11" x14ac:dyDescent="0.25">
      <c r="B427" s="178">
        <v>329</v>
      </c>
      <c r="C427" s="179"/>
      <c r="D427" s="180"/>
      <c r="E427" s="54" t="s">
        <v>176</v>
      </c>
      <c r="F427" s="68">
        <f>F428+F429</f>
        <v>0</v>
      </c>
      <c r="G427" s="68">
        <f>G429</f>
        <v>0</v>
      </c>
      <c r="H427" s="68">
        <f t="shared" ref="H427:I427" si="183">H428+H429</f>
        <v>67</v>
      </c>
      <c r="I427" s="68">
        <f t="shared" si="183"/>
        <v>67.3</v>
      </c>
      <c r="J427" s="60">
        <f t="shared" ref="J427:J435" si="184">I427/H427*100</f>
        <v>100.44776119402985</v>
      </c>
      <c r="K427" s="60" t="e">
        <f t="shared" ref="K427:K435" si="185">I427/F427*100</f>
        <v>#DIV/0!</v>
      </c>
    </row>
    <row r="428" spans="2:11" x14ac:dyDescent="0.25">
      <c r="B428" s="178">
        <v>3293</v>
      </c>
      <c r="C428" s="179"/>
      <c r="D428" s="180"/>
      <c r="E428" s="59" t="s">
        <v>178</v>
      </c>
      <c r="F428" s="50">
        <v>0</v>
      </c>
      <c r="G428" s="68">
        <v>0</v>
      </c>
      <c r="H428" s="60">
        <v>67</v>
      </c>
      <c r="I428" s="60">
        <v>67.3</v>
      </c>
      <c r="J428" s="60">
        <f t="shared" si="184"/>
        <v>100.44776119402985</v>
      </c>
      <c r="K428" s="60" t="e">
        <f t="shared" si="185"/>
        <v>#DIV/0!</v>
      </c>
    </row>
    <row r="429" spans="2:11" x14ac:dyDescent="0.25">
      <c r="B429" s="178">
        <v>3299</v>
      </c>
      <c r="C429" s="179"/>
      <c r="D429" s="180"/>
      <c r="E429" s="94" t="s">
        <v>176</v>
      </c>
      <c r="F429" s="50">
        <v>0</v>
      </c>
      <c r="G429" s="68"/>
      <c r="H429" s="60">
        <f>G429</f>
        <v>0</v>
      </c>
      <c r="I429" s="60">
        <v>0</v>
      </c>
      <c r="J429" s="60" t="e">
        <f t="shared" si="184"/>
        <v>#DIV/0!</v>
      </c>
      <c r="K429" s="60" t="e">
        <f t="shared" si="185"/>
        <v>#DIV/0!</v>
      </c>
    </row>
    <row r="430" spans="2:11" x14ac:dyDescent="0.25">
      <c r="B430" s="178" t="s">
        <v>296</v>
      </c>
      <c r="C430" s="179"/>
      <c r="D430" s="180"/>
      <c r="E430" s="54" t="s">
        <v>199</v>
      </c>
      <c r="F430" s="35"/>
      <c r="G430" s="35"/>
      <c r="H430" s="35"/>
      <c r="I430" s="35"/>
      <c r="J430" s="60"/>
      <c r="K430" s="60"/>
    </row>
    <row r="431" spans="2:11" x14ac:dyDescent="0.25">
      <c r="B431" s="178" t="s">
        <v>213</v>
      </c>
      <c r="C431" s="179"/>
      <c r="D431" s="180"/>
      <c r="E431" s="54" t="s">
        <v>227</v>
      </c>
      <c r="F431" s="123"/>
      <c r="G431" s="123"/>
      <c r="H431" s="123"/>
      <c r="I431" s="123"/>
      <c r="J431" s="60"/>
      <c r="K431" s="60"/>
    </row>
    <row r="432" spans="2:11" x14ac:dyDescent="0.25">
      <c r="B432" s="185">
        <v>4</v>
      </c>
      <c r="C432" s="186"/>
      <c r="D432" s="187"/>
      <c r="E432" s="123" t="s">
        <v>6</v>
      </c>
      <c r="F432" s="61">
        <f>F433</f>
        <v>158.4</v>
      </c>
      <c r="G432" s="61">
        <f t="shared" ref="G432:I432" si="186">G433</f>
        <v>0</v>
      </c>
      <c r="H432" s="61">
        <f t="shared" si="186"/>
        <v>0</v>
      </c>
      <c r="I432" s="61">
        <f t="shared" si="186"/>
        <v>0</v>
      </c>
      <c r="J432" s="60" t="e">
        <f t="shared" si="184"/>
        <v>#DIV/0!</v>
      </c>
      <c r="K432" s="60">
        <f t="shared" si="185"/>
        <v>0</v>
      </c>
    </row>
    <row r="433" spans="2:11" x14ac:dyDescent="0.25">
      <c r="B433" s="185">
        <v>42</v>
      </c>
      <c r="C433" s="186"/>
      <c r="D433" s="187"/>
      <c r="E433" s="123" t="s">
        <v>297</v>
      </c>
      <c r="F433" s="61">
        <f>F434</f>
        <v>158.4</v>
      </c>
      <c r="G433" s="61">
        <f t="shared" ref="G433:I433" si="187">G434</f>
        <v>0</v>
      </c>
      <c r="H433" s="61">
        <f t="shared" si="187"/>
        <v>0</v>
      </c>
      <c r="I433" s="61">
        <f t="shared" si="187"/>
        <v>0</v>
      </c>
      <c r="J433" s="60" t="e">
        <f t="shared" si="184"/>
        <v>#DIV/0!</v>
      </c>
      <c r="K433" s="60">
        <f t="shared" si="185"/>
        <v>0</v>
      </c>
    </row>
    <row r="434" spans="2:11" x14ac:dyDescent="0.25">
      <c r="B434" s="185">
        <v>422</v>
      </c>
      <c r="C434" s="186"/>
      <c r="D434" s="187"/>
      <c r="E434" s="123" t="s">
        <v>190</v>
      </c>
      <c r="F434" s="61">
        <f>F435</f>
        <v>158.4</v>
      </c>
      <c r="G434" s="61">
        <f t="shared" ref="G434:I434" si="188">G435</f>
        <v>0</v>
      </c>
      <c r="H434" s="61">
        <f t="shared" si="188"/>
        <v>0</v>
      </c>
      <c r="I434" s="61">
        <f t="shared" si="188"/>
        <v>0</v>
      </c>
      <c r="J434" s="60" t="e">
        <f t="shared" si="184"/>
        <v>#DIV/0!</v>
      </c>
      <c r="K434" s="60">
        <f t="shared" si="185"/>
        <v>0</v>
      </c>
    </row>
    <row r="435" spans="2:11" x14ac:dyDescent="0.25">
      <c r="B435" s="185">
        <v>4221</v>
      </c>
      <c r="C435" s="186"/>
      <c r="D435" s="187"/>
      <c r="E435" s="123" t="s">
        <v>96</v>
      </c>
      <c r="F435" s="61">
        <v>158.4</v>
      </c>
      <c r="G435" s="123">
        <v>0</v>
      </c>
      <c r="H435" s="123">
        <v>0</v>
      </c>
      <c r="I435" s="123">
        <v>0</v>
      </c>
      <c r="J435" s="60" t="e">
        <f t="shared" si="184"/>
        <v>#DIV/0!</v>
      </c>
      <c r="K435" s="60">
        <f t="shared" si="185"/>
        <v>0</v>
      </c>
    </row>
  </sheetData>
  <autoFilter ref="E1:E428" xr:uid="{8BFA61AC-C1A1-4573-8FAF-384E469CD2EE}"/>
  <mergeCells count="394">
    <mergeCell ref="B432:D432"/>
    <mergeCell ref="B433:D433"/>
    <mergeCell ref="B434:D434"/>
    <mergeCell ref="B435:D435"/>
    <mergeCell ref="B228:D228"/>
    <mergeCell ref="B229:D229"/>
    <mergeCell ref="B230:D230"/>
    <mergeCell ref="B400:D400"/>
    <mergeCell ref="B113:D113"/>
    <mergeCell ref="B265:D265"/>
    <mergeCell ref="B266:D266"/>
    <mergeCell ref="B267:D267"/>
    <mergeCell ref="B268:D268"/>
    <mergeCell ref="B253:D253"/>
    <mergeCell ref="B254:D254"/>
    <mergeCell ref="B255:D255"/>
    <mergeCell ref="B256:D256"/>
    <mergeCell ref="B258:D258"/>
    <mergeCell ref="B259:D259"/>
    <mergeCell ref="B121:D121"/>
    <mergeCell ref="B122:D122"/>
    <mergeCell ref="B116:D116"/>
    <mergeCell ref="B117:D117"/>
    <mergeCell ref="B118:D118"/>
    <mergeCell ref="B119:D119"/>
    <mergeCell ref="B120:D120"/>
    <mergeCell ref="B125:D125"/>
    <mergeCell ref="B126:D126"/>
    <mergeCell ref="B176:D176"/>
    <mergeCell ref="B177:D177"/>
    <mergeCell ref="B429:D429"/>
    <mergeCell ref="B246:D246"/>
    <mergeCell ref="B247:D247"/>
    <mergeCell ref="B250:D250"/>
    <mergeCell ref="B251:D251"/>
    <mergeCell ref="B252:D252"/>
    <mergeCell ref="B249:D249"/>
    <mergeCell ref="B183:D183"/>
    <mergeCell ref="B184:D184"/>
    <mergeCell ref="B185:D185"/>
    <mergeCell ref="B186:D186"/>
    <mergeCell ref="B187:D187"/>
    <mergeCell ref="B178:D178"/>
    <mergeCell ref="B179:D179"/>
    <mergeCell ref="B180:D180"/>
    <mergeCell ref="B181:D181"/>
    <mergeCell ref="B182:D182"/>
    <mergeCell ref="B192:D192"/>
    <mergeCell ref="B29:D29"/>
    <mergeCell ref="B30:D30"/>
    <mergeCell ref="B31:D31"/>
    <mergeCell ref="B32:D32"/>
    <mergeCell ref="B23:D23"/>
    <mergeCell ref="B24:D24"/>
    <mergeCell ref="B25:D25"/>
    <mergeCell ref="B26:D26"/>
    <mergeCell ref="B27:D27"/>
    <mergeCell ref="B18:D18"/>
    <mergeCell ref="B15:D15"/>
    <mergeCell ref="B22:D22"/>
    <mergeCell ref="B19:D19"/>
    <mergeCell ref="B20:D20"/>
    <mergeCell ref="B21:D21"/>
    <mergeCell ref="B16:D16"/>
    <mergeCell ref="B17:D17"/>
    <mergeCell ref="B28:D28"/>
    <mergeCell ref="B1:D1"/>
    <mergeCell ref="B4:J4"/>
    <mergeCell ref="B6:E6"/>
    <mergeCell ref="B7:E7"/>
    <mergeCell ref="B2:J2"/>
    <mergeCell ref="B13:D13"/>
    <mergeCell ref="B8:D8"/>
    <mergeCell ref="B11:D11"/>
    <mergeCell ref="B12:D12"/>
    <mergeCell ref="B10:D10"/>
    <mergeCell ref="B9:D9"/>
    <mergeCell ref="B40:D40"/>
    <mergeCell ref="B41:D41"/>
    <mergeCell ref="B42:D42"/>
    <mergeCell ref="B33:D33"/>
    <mergeCell ref="B34:D34"/>
    <mergeCell ref="B35:D35"/>
    <mergeCell ref="B36:D36"/>
    <mergeCell ref="B37:D37"/>
    <mergeCell ref="B54:D54"/>
    <mergeCell ref="B38:D38"/>
    <mergeCell ref="B39:D39"/>
    <mergeCell ref="B56:D56"/>
    <mergeCell ref="B48:D48"/>
    <mergeCell ref="B49:D49"/>
    <mergeCell ref="B50:D50"/>
    <mergeCell ref="B51:D51"/>
    <mergeCell ref="B52:D52"/>
    <mergeCell ref="B43:D43"/>
    <mergeCell ref="B44:D44"/>
    <mergeCell ref="B45:D45"/>
    <mergeCell ref="B46:D46"/>
    <mergeCell ref="B47:D47"/>
    <mergeCell ref="B65:D65"/>
    <mergeCell ref="B66:D66"/>
    <mergeCell ref="B67:D67"/>
    <mergeCell ref="B68:D68"/>
    <mergeCell ref="B69:D69"/>
    <mergeCell ref="B57:D57"/>
    <mergeCell ref="B58:D58"/>
    <mergeCell ref="B59:D59"/>
    <mergeCell ref="B64:D64"/>
    <mergeCell ref="B74:D74"/>
    <mergeCell ref="B75:D75"/>
    <mergeCell ref="B76:D76"/>
    <mergeCell ref="B77:D77"/>
    <mergeCell ref="B78:D78"/>
    <mergeCell ref="B70:D70"/>
    <mergeCell ref="B71:D71"/>
    <mergeCell ref="B72:D72"/>
    <mergeCell ref="B73:D73"/>
    <mergeCell ref="B84:D84"/>
    <mergeCell ref="B85:D85"/>
    <mergeCell ref="B86:D86"/>
    <mergeCell ref="B87:D87"/>
    <mergeCell ref="B89:D89"/>
    <mergeCell ref="B79:D79"/>
    <mergeCell ref="B80:D80"/>
    <mergeCell ref="B81:D81"/>
    <mergeCell ref="B82:D82"/>
    <mergeCell ref="B83:D83"/>
    <mergeCell ref="B90:D90"/>
    <mergeCell ref="B91:D91"/>
    <mergeCell ref="B92:D92"/>
    <mergeCell ref="B114:D114"/>
    <mergeCell ref="B115:D115"/>
    <mergeCell ref="B93:D93"/>
    <mergeCell ref="B94:D94"/>
    <mergeCell ref="B95:D95"/>
    <mergeCell ref="B96:D96"/>
    <mergeCell ref="B97:D97"/>
    <mergeCell ref="B98:D98"/>
    <mergeCell ref="B99:D99"/>
    <mergeCell ref="B100:D100"/>
    <mergeCell ref="B109:D109"/>
    <mergeCell ref="B101:D101"/>
    <mergeCell ref="B102:D102"/>
    <mergeCell ref="B104:D104"/>
    <mergeCell ref="B105:D105"/>
    <mergeCell ref="B106:D106"/>
    <mergeCell ref="B107:D107"/>
    <mergeCell ref="B108:D108"/>
    <mergeCell ref="B110:D110"/>
    <mergeCell ref="B111:D111"/>
    <mergeCell ref="B112:D112"/>
    <mergeCell ref="B129:D129"/>
    <mergeCell ref="B131:D131"/>
    <mergeCell ref="B128:D128"/>
    <mergeCell ref="B130:D130"/>
    <mergeCell ref="B123:D123"/>
    <mergeCell ref="B124:D124"/>
    <mergeCell ref="B143:D143"/>
    <mergeCell ref="B144:D144"/>
    <mergeCell ref="B138:D138"/>
    <mergeCell ref="B139:D139"/>
    <mergeCell ref="B140:D140"/>
    <mergeCell ref="B141:D141"/>
    <mergeCell ref="B132:D132"/>
    <mergeCell ref="B133:D133"/>
    <mergeCell ref="B134:D134"/>
    <mergeCell ref="B135:D135"/>
    <mergeCell ref="B136:D136"/>
    <mergeCell ref="B137:D137"/>
    <mergeCell ref="B142:D142"/>
    <mergeCell ref="B127:D127"/>
    <mergeCell ref="B155:D155"/>
    <mergeCell ref="B156:D156"/>
    <mergeCell ref="B157:D157"/>
    <mergeCell ref="B170:D170"/>
    <mergeCell ref="B165:D165"/>
    <mergeCell ref="B166:D166"/>
    <mergeCell ref="B167:D167"/>
    <mergeCell ref="B168:D168"/>
    <mergeCell ref="B169:D169"/>
    <mergeCell ref="B162:D162"/>
    <mergeCell ref="B163:D163"/>
    <mergeCell ref="B164:D164"/>
    <mergeCell ref="B158:D158"/>
    <mergeCell ref="B150:D150"/>
    <mergeCell ref="B151:D151"/>
    <mergeCell ref="B152:D152"/>
    <mergeCell ref="B153:D153"/>
    <mergeCell ref="B145:D145"/>
    <mergeCell ref="B146:D146"/>
    <mergeCell ref="B147:D147"/>
    <mergeCell ref="B148:D148"/>
    <mergeCell ref="B149:D149"/>
    <mergeCell ref="B188:D188"/>
    <mergeCell ref="B189:D189"/>
    <mergeCell ref="B190:D190"/>
    <mergeCell ref="B191:D191"/>
    <mergeCell ref="B202:D202"/>
    <mergeCell ref="B203:D203"/>
    <mergeCell ref="B204:D204"/>
    <mergeCell ref="B205:D205"/>
    <mergeCell ref="B206:D206"/>
    <mergeCell ref="B197:D197"/>
    <mergeCell ref="B198:D198"/>
    <mergeCell ref="B199:D199"/>
    <mergeCell ref="B200:D200"/>
    <mergeCell ref="B201:D201"/>
    <mergeCell ref="B193:D193"/>
    <mergeCell ref="B194:D194"/>
    <mergeCell ref="B195:D195"/>
    <mergeCell ref="B196:D196"/>
    <mergeCell ref="B212:D212"/>
    <mergeCell ref="B213:D213"/>
    <mergeCell ref="B214:D214"/>
    <mergeCell ref="B215:D215"/>
    <mergeCell ref="B216:D216"/>
    <mergeCell ref="B207:D207"/>
    <mergeCell ref="B208:D208"/>
    <mergeCell ref="B209:D209"/>
    <mergeCell ref="B210:D210"/>
    <mergeCell ref="B211:D211"/>
    <mergeCell ref="B222:D222"/>
    <mergeCell ref="B223:D223"/>
    <mergeCell ref="B224:D224"/>
    <mergeCell ref="B225:D225"/>
    <mergeCell ref="B226:D226"/>
    <mergeCell ref="B217:D217"/>
    <mergeCell ref="B218:D218"/>
    <mergeCell ref="B219:D219"/>
    <mergeCell ref="B220:D220"/>
    <mergeCell ref="B221:D221"/>
    <mergeCell ref="B242:D242"/>
    <mergeCell ref="B243:D243"/>
    <mergeCell ref="B244:D244"/>
    <mergeCell ref="B245:D245"/>
    <mergeCell ref="B269:D269"/>
    <mergeCell ref="B238:D238"/>
    <mergeCell ref="B239:D239"/>
    <mergeCell ref="B240:D240"/>
    <mergeCell ref="B227:D227"/>
    <mergeCell ref="B234:D234"/>
    <mergeCell ref="B235:D235"/>
    <mergeCell ref="B236:D236"/>
    <mergeCell ref="B237:D237"/>
    <mergeCell ref="B275:D275"/>
    <mergeCell ref="B276:D276"/>
    <mergeCell ref="B277:D277"/>
    <mergeCell ref="B278:D278"/>
    <mergeCell ref="B279:D279"/>
    <mergeCell ref="B270:D270"/>
    <mergeCell ref="B271:D271"/>
    <mergeCell ref="B272:D272"/>
    <mergeCell ref="B273:D273"/>
    <mergeCell ref="B274:D274"/>
    <mergeCell ref="B294:D294"/>
    <mergeCell ref="B295:D295"/>
    <mergeCell ref="B291:D291"/>
    <mergeCell ref="B290:D290"/>
    <mergeCell ref="B286:D286"/>
    <mergeCell ref="B287:D287"/>
    <mergeCell ref="B288:D288"/>
    <mergeCell ref="B280:D280"/>
    <mergeCell ref="B281:D281"/>
    <mergeCell ref="B282:D282"/>
    <mergeCell ref="B303:D303"/>
    <mergeCell ref="B304:D304"/>
    <mergeCell ref="B301:D301"/>
    <mergeCell ref="B302:D302"/>
    <mergeCell ref="B305:D305"/>
    <mergeCell ref="B306:D306"/>
    <mergeCell ref="B307:D307"/>
    <mergeCell ref="B300:D300"/>
    <mergeCell ref="B296:D296"/>
    <mergeCell ref="B297:D297"/>
    <mergeCell ref="B298:D298"/>
    <mergeCell ref="B317:D317"/>
    <mergeCell ref="B318:D318"/>
    <mergeCell ref="B320:D320"/>
    <mergeCell ref="B322:D322"/>
    <mergeCell ref="B314:D314"/>
    <mergeCell ref="B315:D315"/>
    <mergeCell ref="B316:D316"/>
    <mergeCell ref="B308:D308"/>
    <mergeCell ref="B309:D309"/>
    <mergeCell ref="B310:D310"/>
    <mergeCell ref="B311:D311"/>
    <mergeCell ref="B312:D312"/>
    <mergeCell ref="B313:D313"/>
    <mergeCell ref="B339:D339"/>
    <mergeCell ref="B340:D340"/>
    <mergeCell ref="B341:D341"/>
    <mergeCell ref="B342:D342"/>
    <mergeCell ref="B335:D335"/>
    <mergeCell ref="B336:D336"/>
    <mergeCell ref="B337:D337"/>
    <mergeCell ref="B338:D338"/>
    <mergeCell ref="B319:D319"/>
    <mergeCell ref="B321:D321"/>
    <mergeCell ref="B325:D325"/>
    <mergeCell ref="B330:D330"/>
    <mergeCell ref="B332:D332"/>
    <mergeCell ref="B333:D333"/>
    <mergeCell ref="B327:D327"/>
    <mergeCell ref="B328:D328"/>
    <mergeCell ref="B331:D331"/>
    <mergeCell ref="B329:D329"/>
    <mergeCell ref="B323:D323"/>
    <mergeCell ref="B324:D324"/>
    <mergeCell ref="B348:D348"/>
    <mergeCell ref="B349:D349"/>
    <mergeCell ref="B350:D350"/>
    <mergeCell ref="B351:D351"/>
    <mergeCell ref="B343:D343"/>
    <mergeCell ref="B344:D344"/>
    <mergeCell ref="B345:D345"/>
    <mergeCell ref="B346:D346"/>
    <mergeCell ref="B347:D347"/>
    <mergeCell ref="B357:D357"/>
    <mergeCell ref="B358:D358"/>
    <mergeCell ref="B359:D359"/>
    <mergeCell ref="B360:D360"/>
    <mergeCell ref="B362:D362"/>
    <mergeCell ref="B352:D352"/>
    <mergeCell ref="B353:D353"/>
    <mergeCell ref="B354:D354"/>
    <mergeCell ref="B355:D355"/>
    <mergeCell ref="B356:D356"/>
    <mergeCell ref="B383:D383"/>
    <mergeCell ref="B384:D384"/>
    <mergeCell ref="B361:D361"/>
    <mergeCell ref="B363:D363"/>
    <mergeCell ref="B364:D364"/>
    <mergeCell ref="B374:D374"/>
    <mergeCell ref="B376:D376"/>
    <mergeCell ref="B377:D377"/>
    <mergeCell ref="B378:D378"/>
    <mergeCell ref="B380:D380"/>
    <mergeCell ref="B381:D381"/>
    <mergeCell ref="B382:D382"/>
    <mergeCell ref="B371:D371"/>
    <mergeCell ref="B372:D372"/>
    <mergeCell ref="B375:D375"/>
    <mergeCell ref="B379:D379"/>
    <mergeCell ref="B365:D365"/>
    <mergeCell ref="B366:D366"/>
    <mergeCell ref="B367:D367"/>
    <mergeCell ref="B369:D369"/>
    <mergeCell ref="B370:D370"/>
    <mergeCell ref="B399:D399"/>
    <mergeCell ref="B398:D398"/>
    <mergeCell ref="B391:D391"/>
    <mergeCell ref="B392:D392"/>
    <mergeCell ref="B393:D393"/>
    <mergeCell ref="B394:D394"/>
    <mergeCell ref="B395:D395"/>
    <mergeCell ref="B385:D385"/>
    <mergeCell ref="B388:D388"/>
    <mergeCell ref="B389:D389"/>
    <mergeCell ref="B390:D390"/>
    <mergeCell ref="B387:D387"/>
    <mergeCell ref="B406:D406"/>
    <mergeCell ref="B407:D407"/>
    <mergeCell ref="B408:D408"/>
    <mergeCell ref="B414:D414"/>
    <mergeCell ref="B411:D411"/>
    <mergeCell ref="B412:D412"/>
    <mergeCell ref="B413:D413"/>
    <mergeCell ref="B415:D415"/>
    <mergeCell ref="B409:D409"/>
    <mergeCell ref="B410:D410"/>
    <mergeCell ref="B103:D103"/>
    <mergeCell ref="B61:D61"/>
    <mergeCell ref="B62:D62"/>
    <mergeCell ref="B63:D63"/>
    <mergeCell ref="B174:D174"/>
    <mergeCell ref="B175:D175"/>
    <mergeCell ref="B430:D430"/>
    <mergeCell ref="B431:D431"/>
    <mergeCell ref="B423:D423"/>
    <mergeCell ref="B426:D426"/>
    <mergeCell ref="B403:D403"/>
    <mergeCell ref="B404:D404"/>
    <mergeCell ref="B427:D427"/>
    <mergeCell ref="B428:D428"/>
    <mergeCell ref="B425:D425"/>
    <mergeCell ref="B424:D424"/>
    <mergeCell ref="B421:D421"/>
    <mergeCell ref="B422:D422"/>
    <mergeCell ref="B416:D416"/>
    <mergeCell ref="B417:D417"/>
    <mergeCell ref="B418:D418"/>
    <mergeCell ref="B419:D419"/>
    <mergeCell ref="B420:D420"/>
    <mergeCell ref="B405:D405"/>
  </mergeCells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2</vt:i4>
      </vt:variant>
    </vt:vector>
  </HeadingPairs>
  <TitlesOfParts>
    <vt:vector size="10" baseType="lpstr">
      <vt:lpstr>SAŽETAK</vt:lpstr>
      <vt:lpstr>Prihodi po ek klasifikaciji</vt:lpstr>
      <vt:lpstr>Rashodi po ek.klasifikaciji</vt:lpstr>
      <vt:lpstr>Prihodi i rashodi po izvorima</vt:lpstr>
      <vt:lpstr>Rashodi prema funkcijskoj k </vt:lpstr>
      <vt:lpstr>Račun financiranja</vt:lpstr>
      <vt:lpstr>Račun fin prema izvorima f</vt:lpstr>
      <vt:lpstr>POSEBNI DIO</vt:lpstr>
      <vt:lpstr>'Prihodi po ek klasifikaciji'!Podrucje_ispisa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Nataša Ilić-Huserik</cp:lastModifiedBy>
  <cp:lastPrinted>2025-03-25T06:55:09Z</cp:lastPrinted>
  <dcterms:created xsi:type="dcterms:W3CDTF">2022-08-12T12:51:27Z</dcterms:created>
  <dcterms:modified xsi:type="dcterms:W3CDTF">2025-03-25T06:55:24Z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