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ilic\Documents\izvršenje 2025 31122025\"/>
    </mc:Choice>
  </mc:AlternateContent>
  <xr:revisionPtr revIDLastSave="0" documentId="13_ncr:1_{424314E5-D6A7-44E2-8872-7802A9F954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Prihodi po ek klasifikaciji" sheetId="3" r:id="rId2"/>
    <sheet name="Rashodi po ek.klasifikaciji" sheetId="12" r:id="rId3"/>
    <sheet name="Prihodi i rashodi po izvorima" sheetId="5" r:id="rId4"/>
    <sheet name="Rashodi prema funkcijskoj k " sheetId="8" r:id="rId5"/>
    <sheet name="Račun financiranja" sheetId="6" r:id="rId6"/>
    <sheet name="Račun fin prema izvorima f" sheetId="10" r:id="rId7"/>
    <sheet name="POSEBNI DIO" sheetId="7" r:id="rId8"/>
  </sheets>
  <definedNames>
    <definedName name="_xlnm._FilterDatabase" localSheetId="7" hidden="1">'POSEBNI DIO'!$H$1:$H$508</definedName>
    <definedName name="_xlnm._FilterDatabase" localSheetId="3" hidden="1">'Prihodi i rashodi po izvorima'!$B$1:$B$371</definedName>
    <definedName name="_xlnm._FilterDatabase" localSheetId="1" hidden="1">'Prihodi po ek klasifikaciji'!$F$1:$F$49</definedName>
    <definedName name="_xlnm.Print_Area" localSheetId="1">'Prihodi po ek klasifikaciji'!$B$1:$L$46</definedName>
    <definedName name="_xlnm.Print_Area" localSheetId="0">SAŽETAK!$B$1:$L$31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2" i="5" l="1"/>
  <c r="E102" i="5"/>
  <c r="F102" i="5"/>
  <c r="C102" i="5"/>
  <c r="C39" i="5" s="1"/>
  <c r="F12" i="5"/>
  <c r="E6" i="5"/>
  <c r="J26" i="1"/>
  <c r="J22" i="1"/>
  <c r="J21" i="1"/>
  <c r="J9" i="6"/>
  <c r="J10" i="6"/>
  <c r="L21" i="1" l="1"/>
  <c r="L22" i="1"/>
  <c r="K21" i="1"/>
  <c r="H17" i="5"/>
  <c r="G17" i="5"/>
  <c r="H164" i="5"/>
  <c r="G164" i="5"/>
  <c r="I156" i="7"/>
  <c r="K218" i="7"/>
  <c r="K219" i="7"/>
  <c r="K220" i="7"/>
  <c r="K221" i="7"/>
  <c r="J218" i="7"/>
  <c r="J219" i="7"/>
  <c r="J220" i="7"/>
  <c r="J221" i="7"/>
  <c r="G218" i="7"/>
  <c r="H218" i="7"/>
  <c r="I218" i="7"/>
  <c r="G219" i="7"/>
  <c r="H219" i="7"/>
  <c r="I219" i="7"/>
  <c r="G220" i="7"/>
  <c r="H220" i="7"/>
  <c r="I220" i="7"/>
  <c r="F220" i="7"/>
  <c r="F219" i="7" s="1"/>
  <c r="F218" i="7" s="1"/>
  <c r="K16" i="6"/>
  <c r="H15" i="6"/>
  <c r="H14" i="6" s="1"/>
  <c r="H13" i="6" s="1"/>
  <c r="I15" i="6"/>
  <c r="I14" i="6" s="1"/>
  <c r="I13" i="6" s="1"/>
  <c r="L13" i="6" s="1"/>
  <c r="J15" i="6"/>
  <c r="J14" i="6"/>
  <c r="J13" i="6" s="1"/>
  <c r="L16" i="6"/>
  <c r="G13" i="6"/>
  <c r="G14" i="6"/>
  <c r="G15" i="6"/>
  <c r="K15" i="6" s="1"/>
  <c r="L10" i="6"/>
  <c r="L11" i="6"/>
  <c r="L12" i="6"/>
  <c r="L9" i="6"/>
  <c r="K10" i="6"/>
  <c r="K11" i="6"/>
  <c r="K12" i="6"/>
  <c r="K9" i="6"/>
  <c r="H11" i="6"/>
  <c r="I11" i="6"/>
  <c r="J11" i="6"/>
  <c r="G11" i="6"/>
  <c r="G336" i="7"/>
  <c r="G330" i="7"/>
  <c r="G325" i="7"/>
  <c r="G258" i="7"/>
  <c r="G246" i="7"/>
  <c r="G239" i="7"/>
  <c r="G234" i="7"/>
  <c r="G207" i="7"/>
  <c r="G187" i="7"/>
  <c r="G178" i="7"/>
  <c r="G171" i="7"/>
  <c r="G166" i="7"/>
  <c r="G34" i="7"/>
  <c r="G40" i="7"/>
  <c r="J23" i="1" l="1"/>
  <c r="K22" i="1"/>
  <c r="L15" i="6"/>
  <c r="K14" i="6"/>
  <c r="L14" i="6"/>
  <c r="J33" i="3"/>
  <c r="L33" i="3" s="1"/>
  <c r="J26" i="3"/>
  <c r="J39" i="3"/>
  <c r="K39" i="3" s="1"/>
  <c r="H38" i="3"/>
  <c r="H37" i="3" s="1"/>
  <c r="G37" i="3"/>
  <c r="G38" i="3"/>
  <c r="H36" i="5"/>
  <c r="G36" i="5"/>
  <c r="H33" i="5"/>
  <c r="G33" i="5"/>
  <c r="K504" i="7"/>
  <c r="J504" i="7"/>
  <c r="K472" i="7"/>
  <c r="J472" i="7"/>
  <c r="K397" i="7"/>
  <c r="J397" i="7"/>
  <c r="K389" i="7"/>
  <c r="J389" i="7"/>
  <c r="K353" i="7"/>
  <c r="K354" i="7"/>
  <c r="K356" i="7"/>
  <c r="K358" i="7"/>
  <c r="J353" i="7"/>
  <c r="J354" i="7"/>
  <c r="J356" i="7"/>
  <c r="J358" i="7"/>
  <c r="K337" i="7"/>
  <c r="K338" i="7"/>
  <c r="J337" i="7"/>
  <c r="J338" i="7"/>
  <c r="K334" i="7"/>
  <c r="K335" i="7"/>
  <c r="K194" i="7"/>
  <c r="K153" i="7"/>
  <c r="K152" i="7" s="1"/>
  <c r="K151" i="7" s="1"/>
  <c r="K150" i="7" s="1"/>
  <c r="K149" i="7" s="1"/>
  <c r="K148" i="7" s="1"/>
  <c r="K147" i="7" s="1"/>
  <c r="K146" i="7" s="1"/>
  <c r="K145" i="7" s="1"/>
  <c r="K144" i="7" s="1"/>
  <c r="K143" i="7" s="1"/>
  <c r="K142" i="7" s="1"/>
  <c r="K141" i="7" s="1"/>
  <c r="K140" i="7" s="1"/>
  <c r="K139" i="7" s="1"/>
  <c r="K138" i="7" s="1"/>
  <c r="K137" i="7" s="1"/>
  <c r="K136" i="7" s="1"/>
  <c r="K135" i="7" s="1"/>
  <c r="K134" i="7" s="1"/>
  <c r="K133" i="7" s="1"/>
  <c r="K132" i="7" s="1"/>
  <c r="K131" i="7" s="1"/>
  <c r="K130" i="7" s="1"/>
  <c r="K129" i="7" s="1"/>
  <c r="K128" i="7" s="1"/>
  <c r="K127" i="7" s="1"/>
  <c r="K126" i="7" s="1"/>
  <c r="K125" i="7" s="1"/>
  <c r="K124" i="7" s="1"/>
  <c r="K121" i="7" s="1"/>
  <c r="K120" i="7" s="1"/>
  <c r="K119" i="7" s="1"/>
  <c r="J138" i="7"/>
  <c r="J139" i="7"/>
  <c r="J141" i="7"/>
  <c r="J143" i="7"/>
  <c r="J144" i="7"/>
  <c r="J145" i="7"/>
  <c r="J149" i="7"/>
  <c r="J151" i="7"/>
  <c r="J153" i="7"/>
  <c r="J127" i="7"/>
  <c r="J128" i="7"/>
  <c r="J130" i="7"/>
  <c r="J131" i="7"/>
  <c r="J132" i="7"/>
  <c r="J133" i="7"/>
  <c r="J134" i="7"/>
  <c r="J136" i="7"/>
  <c r="J137" i="7"/>
  <c r="J121" i="7"/>
  <c r="K112" i="7"/>
  <c r="K113" i="7"/>
  <c r="J113" i="7"/>
  <c r="J112" i="7"/>
  <c r="K107" i="7"/>
  <c r="J107" i="7"/>
  <c r="K99" i="7"/>
  <c r="K101" i="7"/>
  <c r="J99" i="7"/>
  <c r="J101" i="7"/>
  <c r="J55" i="7"/>
  <c r="F304" i="5"/>
  <c r="F306" i="5"/>
  <c r="I364" i="7"/>
  <c r="J38" i="3" l="1"/>
  <c r="J37" i="3" s="1"/>
  <c r="K37" i="3" s="1"/>
  <c r="L39" i="3"/>
  <c r="K33" i="3"/>
  <c r="F322" i="5"/>
  <c r="F255" i="5"/>
  <c r="F254" i="5"/>
  <c r="F161" i="5"/>
  <c r="K38" i="3" l="1"/>
  <c r="G255" i="5"/>
  <c r="G254" i="5"/>
  <c r="I448" i="7"/>
  <c r="I435" i="7"/>
  <c r="I424" i="7"/>
  <c r="I418" i="7"/>
  <c r="I413" i="7"/>
  <c r="I382" i="7"/>
  <c r="I376" i="7"/>
  <c r="I371" i="7"/>
  <c r="I351" i="7"/>
  <c r="I345" i="7"/>
  <c r="I336" i="7"/>
  <c r="I330" i="7"/>
  <c r="I325" i="7"/>
  <c r="I265" i="7"/>
  <c r="I258" i="7"/>
  <c r="I246" i="7"/>
  <c r="I239" i="7"/>
  <c r="I234" i="7"/>
  <c r="I207" i="7"/>
  <c r="I187" i="7"/>
  <c r="I178" i="7"/>
  <c r="I171" i="7"/>
  <c r="I166" i="7"/>
  <c r="I142" i="7"/>
  <c r="I135" i="7"/>
  <c r="I129" i="7"/>
  <c r="I126" i="7"/>
  <c r="I116" i="7"/>
  <c r="I110" i="7"/>
  <c r="I103" i="7"/>
  <c r="I97" i="7"/>
  <c r="I69" i="7"/>
  <c r="I52" i="7"/>
  <c r="I40" i="7"/>
  <c r="I34" i="7"/>
  <c r="I31" i="7"/>
  <c r="I13" i="7"/>
  <c r="K328" i="7"/>
  <c r="I270" i="7"/>
  <c r="K97" i="7" l="1"/>
  <c r="I197" i="7"/>
  <c r="F72" i="5" l="1"/>
  <c r="F68" i="5"/>
  <c r="F64" i="5"/>
  <c r="F55" i="5"/>
  <c r="F53" i="5"/>
  <c r="I20" i="7"/>
  <c r="F54" i="5"/>
  <c r="I100" i="7"/>
  <c r="I98" i="7"/>
  <c r="F49" i="5"/>
  <c r="F45" i="5"/>
  <c r="I106" i="7"/>
  <c r="I102" i="7" s="1"/>
  <c r="I96" i="7" s="1"/>
  <c r="I95" i="7" s="1"/>
  <c r="K98" i="7" l="1"/>
  <c r="K100" i="7"/>
  <c r="F359" i="5"/>
  <c r="F358" i="5" s="1"/>
  <c r="D358" i="5"/>
  <c r="D357" i="5" s="1"/>
  <c r="D356" i="5" s="1"/>
  <c r="E358" i="5"/>
  <c r="E357" i="5" s="1"/>
  <c r="E356" i="5" s="1"/>
  <c r="C358" i="5"/>
  <c r="C357" i="5" s="1"/>
  <c r="C356" i="5" s="1"/>
  <c r="G471" i="7"/>
  <c r="G470" i="7" s="1"/>
  <c r="G469" i="7" s="1"/>
  <c r="H471" i="7"/>
  <c r="H470" i="7" s="1"/>
  <c r="H469" i="7" s="1"/>
  <c r="I471" i="7"/>
  <c r="I470" i="7" s="1"/>
  <c r="F471" i="7"/>
  <c r="F470" i="7" s="1"/>
  <c r="F469" i="7" s="1"/>
  <c r="F31" i="5"/>
  <c r="J335" i="7"/>
  <c r="J334" i="7"/>
  <c r="F313" i="5"/>
  <c r="F29" i="5"/>
  <c r="F26" i="5" s="1"/>
  <c r="J438" i="7"/>
  <c r="K438" i="7"/>
  <c r="J428" i="7"/>
  <c r="K428" i="7"/>
  <c r="F310" i="5"/>
  <c r="I396" i="7"/>
  <c r="G388" i="7"/>
  <c r="H388" i="7"/>
  <c r="I388" i="7"/>
  <c r="F388" i="7"/>
  <c r="F76" i="5"/>
  <c r="F74" i="5"/>
  <c r="F60" i="5"/>
  <c r="F57" i="5"/>
  <c r="G140" i="7"/>
  <c r="H140" i="7"/>
  <c r="I140" i="7"/>
  <c r="F140" i="7"/>
  <c r="G142" i="7"/>
  <c r="H142" i="7"/>
  <c r="J142" i="7" s="1"/>
  <c r="F142" i="7"/>
  <c r="G129" i="7"/>
  <c r="H129" i="7"/>
  <c r="J129" i="7" s="1"/>
  <c r="F129" i="7"/>
  <c r="F365" i="5"/>
  <c r="F369" i="5"/>
  <c r="I503" i="7"/>
  <c r="H502" i="7"/>
  <c r="H501" i="7" s="1"/>
  <c r="F503" i="7"/>
  <c r="F502" i="7" s="1"/>
  <c r="F501" i="7" s="1"/>
  <c r="D364" i="5"/>
  <c r="D363" i="5" s="1"/>
  <c r="D362" i="5" s="1"/>
  <c r="E364" i="5"/>
  <c r="E363" i="5" s="1"/>
  <c r="E362" i="5" s="1"/>
  <c r="C364" i="5"/>
  <c r="C363" i="5" s="1"/>
  <c r="C362" i="5" s="1"/>
  <c r="F35" i="5"/>
  <c r="E35" i="5"/>
  <c r="I26" i="3" s="1"/>
  <c r="F37" i="5"/>
  <c r="I469" i="7" l="1"/>
  <c r="K470" i="7"/>
  <c r="J470" i="7"/>
  <c r="F364" i="5"/>
  <c r="G365" i="5"/>
  <c r="H365" i="5"/>
  <c r="K471" i="7"/>
  <c r="J471" i="7"/>
  <c r="H35" i="5"/>
  <c r="G35" i="5"/>
  <c r="I395" i="7"/>
  <c r="F357" i="5"/>
  <c r="H358" i="5"/>
  <c r="G358" i="5"/>
  <c r="I125" i="7"/>
  <c r="J140" i="7"/>
  <c r="K388" i="7"/>
  <c r="J388" i="7"/>
  <c r="I502" i="7"/>
  <c r="K503" i="7"/>
  <c r="J503" i="7"/>
  <c r="G313" i="5"/>
  <c r="H313" i="5"/>
  <c r="H359" i="5"/>
  <c r="G359" i="5"/>
  <c r="F34" i="5"/>
  <c r="I38" i="3"/>
  <c r="E26" i="5"/>
  <c r="E12" i="5"/>
  <c r="E322" i="5"/>
  <c r="E315" i="5"/>
  <c r="E268" i="5"/>
  <c r="E314" i="5"/>
  <c r="E304" i="5"/>
  <c r="E302" i="5"/>
  <c r="E306" i="5"/>
  <c r="E295" i="5"/>
  <c r="E297" i="5"/>
  <c r="H410" i="7"/>
  <c r="E257" i="5"/>
  <c r="E248" i="5"/>
  <c r="E247" i="5"/>
  <c r="E252" i="5"/>
  <c r="E255" i="5"/>
  <c r="H255" i="5" s="1"/>
  <c r="E254" i="5"/>
  <c r="H254" i="5" s="1"/>
  <c r="E253" i="5"/>
  <c r="E369" i="5"/>
  <c r="E60" i="5"/>
  <c r="E55" i="5"/>
  <c r="E65" i="5"/>
  <c r="E98" i="5"/>
  <c r="E100" i="5"/>
  <c r="E68" i="5"/>
  <c r="E66" i="5"/>
  <c r="E58" i="5"/>
  <c r="E49" i="5"/>
  <c r="E45" i="5"/>
  <c r="E95" i="5"/>
  <c r="E80" i="5"/>
  <c r="E72" i="5"/>
  <c r="E62" i="5"/>
  <c r="F62" i="5"/>
  <c r="E61" i="5"/>
  <c r="E53" i="5"/>
  <c r="H152" i="7"/>
  <c r="J152" i="7" s="1"/>
  <c r="G135" i="7"/>
  <c r="H135" i="7"/>
  <c r="J135" i="7" s="1"/>
  <c r="G126" i="7"/>
  <c r="H126" i="7"/>
  <c r="J126" i="7" s="1"/>
  <c r="F126" i="7"/>
  <c r="F135" i="7"/>
  <c r="G150" i="7"/>
  <c r="H150" i="7"/>
  <c r="I150" i="7"/>
  <c r="G148" i="7"/>
  <c r="H148" i="7"/>
  <c r="I148" i="7"/>
  <c r="F148" i="7"/>
  <c r="F150" i="7"/>
  <c r="G396" i="7"/>
  <c r="G395" i="7" s="1"/>
  <c r="F396" i="7"/>
  <c r="F395" i="7" s="1"/>
  <c r="H396" i="7"/>
  <c r="H395" i="7" s="1"/>
  <c r="H390" i="7"/>
  <c r="H330" i="7"/>
  <c r="H424" i="7"/>
  <c r="J150" i="7" l="1"/>
  <c r="J148" i="7"/>
  <c r="F363" i="5"/>
  <c r="G364" i="5"/>
  <c r="H364" i="5"/>
  <c r="H62" i="5"/>
  <c r="G62" i="5"/>
  <c r="J396" i="7"/>
  <c r="J395" i="7"/>
  <c r="K395" i="7"/>
  <c r="F356" i="5"/>
  <c r="G357" i="5"/>
  <c r="H357" i="5"/>
  <c r="G147" i="7"/>
  <c r="G146" i="7" s="1"/>
  <c r="I37" i="3"/>
  <c r="L37" i="3" s="1"/>
  <c r="L38" i="3"/>
  <c r="I501" i="7"/>
  <c r="K502" i="7"/>
  <c r="J502" i="7"/>
  <c r="K396" i="7"/>
  <c r="K469" i="7"/>
  <c r="J469" i="7"/>
  <c r="F147" i="7"/>
  <c r="F146" i="7" s="1"/>
  <c r="F125" i="7"/>
  <c r="H147" i="7"/>
  <c r="H146" i="7" s="1"/>
  <c r="H125" i="7"/>
  <c r="J125" i="7" s="1"/>
  <c r="I147" i="7"/>
  <c r="G125" i="7"/>
  <c r="K501" i="7" l="1"/>
  <c r="J501" i="7"/>
  <c r="G124" i="7"/>
  <c r="I146" i="7"/>
  <c r="J147" i="7"/>
  <c r="H356" i="5"/>
  <c r="G356" i="5"/>
  <c r="F362" i="5"/>
  <c r="H363" i="5"/>
  <c r="G363" i="5"/>
  <c r="H124" i="7"/>
  <c r="F124" i="7"/>
  <c r="H110" i="7"/>
  <c r="H106" i="7"/>
  <c r="H100" i="7"/>
  <c r="J100" i="7" s="1"/>
  <c r="H98" i="7"/>
  <c r="J98" i="7" s="1"/>
  <c r="G362" i="5" l="1"/>
  <c r="H362" i="5"/>
  <c r="I124" i="7"/>
  <c r="J124" i="7" s="1"/>
  <c r="J146" i="7"/>
  <c r="H97" i="7"/>
  <c r="J97" i="7" s="1"/>
  <c r="C352" i="5"/>
  <c r="C299" i="5"/>
  <c r="C296" i="5"/>
  <c r="C295" i="5"/>
  <c r="C272" i="5"/>
  <c r="C253" i="5"/>
  <c r="C252" i="5"/>
  <c r="C249" i="5"/>
  <c r="C216" i="5"/>
  <c r="C227" i="5" l="1"/>
  <c r="F72" i="7"/>
  <c r="C98" i="5"/>
  <c r="C87" i="5"/>
  <c r="C78" i="5"/>
  <c r="C65" i="5"/>
  <c r="C61" i="5"/>
  <c r="C60" i="5"/>
  <c r="C12" i="5"/>
  <c r="C26" i="5"/>
  <c r="F492" i="7"/>
  <c r="F485" i="7"/>
  <c r="F489" i="7"/>
  <c r="F496" i="7"/>
  <c r="F413" i="7"/>
  <c r="F336" i="7"/>
  <c r="F268" i="7"/>
  <c r="F252" i="7"/>
  <c r="F245" i="7"/>
  <c r="F187" i="7"/>
  <c r="F210" i="7"/>
  <c r="F52" i="7"/>
  <c r="F34" i="7"/>
  <c r="F31" i="7"/>
  <c r="F484" i="7" l="1"/>
  <c r="H9" i="5" l="1"/>
  <c r="H10" i="5"/>
  <c r="H13" i="5"/>
  <c r="H14" i="5"/>
  <c r="H15" i="5"/>
  <c r="H16" i="5"/>
  <c r="H20" i="5"/>
  <c r="H21" i="5"/>
  <c r="H22" i="5"/>
  <c r="H25" i="5"/>
  <c r="H27" i="5"/>
  <c r="H28" i="5"/>
  <c r="H29" i="5"/>
  <c r="H32" i="5"/>
  <c r="H38" i="5"/>
  <c r="H140" i="5"/>
  <c r="H219" i="5"/>
  <c r="H228" i="5"/>
  <c r="H326" i="5"/>
  <c r="H369" i="5"/>
  <c r="G9" i="5"/>
  <c r="G10" i="5"/>
  <c r="G13" i="5"/>
  <c r="G14" i="5"/>
  <c r="G15" i="5"/>
  <c r="G16" i="5"/>
  <c r="G20" i="5"/>
  <c r="G21" i="5"/>
  <c r="G22" i="5"/>
  <c r="G25" i="5"/>
  <c r="G27" i="5"/>
  <c r="G28" i="5"/>
  <c r="G29" i="5"/>
  <c r="G32" i="5"/>
  <c r="G38" i="5"/>
  <c r="G157" i="5"/>
  <c r="G219" i="5"/>
  <c r="G369" i="5"/>
  <c r="L29" i="3"/>
  <c r="K29" i="3"/>
  <c r="L25" i="1"/>
  <c r="L24" i="1"/>
  <c r="K25" i="1"/>
  <c r="K24" i="1"/>
  <c r="C147" i="5"/>
  <c r="G60" i="12" s="1"/>
  <c r="C348" i="5"/>
  <c r="C351" i="5"/>
  <c r="C354" i="5"/>
  <c r="C355" i="5"/>
  <c r="C318" i="5"/>
  <c r="C161" i="5"/>
  <c r="G161" i="5" s="1"/>
  <c r="C156" i="5"/>
  <c r="G70" i="12" s="1"/>
  <c r="C159" i="5"/>
  <c r="J43" i="3" l="1"/>
  <c r="F77" i="5" l="1"/>
  <c r="F248" i="5"/>
  <c r="F273" i="5"/>
  <c r="F297" i="5"/>
  <c r="J379" i="7"/>
  <c r="K379" i="7"/>
  <c r="G376" i="7"/>
  <c r="F376" i="7"/>
  <c r="F257" i="5"/>
  <c r="H336" i="7"/>
  <c r="I212" i="7"/>
  <c r="J211" i="7"/>
  <c r="K211" i="7"/>
  <c r="I193" i="7"/>
  <c r="G257" i="5" l="1"/>
  <c r="H257" i="5"/>
  <c r="G273" i="5"/>
  <c r="H50" i="7"/>
  <c r="I91" i="7"/>
  <c r="E272" i="5"/>
  <c r="E249" i="5"/>
  <c r="H248" i="5"/>
  <c r="E157" i="5"/>
  <c r="H157" i="5" s="1"/>
  <c r="H351" i="7" l="1"/>
  <c r="E273" i="5"/>
  <c r="H273" i="5" s="1"/>
  <c r="H480" i="7"/>
  <c r="H185" i="7"/>
  <c r="H163" i="7"/>
  <c r="D267" i="5"/>
  <c r="E267" i="5"/>
  <c r="F267" i="5"/>
  <c r="C267" i="5"/>
  <c r="D261" i="5"/>
  <c r="E261" i="5"/>
  <c r="F261" i="5"/>
  <c r="C261" i="5"/>
  <c r="D260" i="5"/>
  <c r="E260" i="5"/>
  <c r="F260" i="5"/>
  <c r="C260" i="5"/>
  <c r="D259" i="5"/>
  <c r="E259" i="5"/>
  <c r="F259" i="5"/>
  <c r="D258" i="5"/>
  <c r="E258" i="5"/>
  <c r="F258" i="5"/>
  <c r="C258" i="5"/>
  <c r="D253" i="5"/>
  <c r="D249" i="5"/>
  <c r="D248" i="5"/>
  <c r="D157" i="5"/>
  <c r="H71" i="12" s="1"/>
  <c r="D96" i="5"/>
  <c r="D94" i="5"/>
  <c r="D12" i="5"/>
  <c r="D276" i="5"/>
  <c r="D275" i="5" s="1"/>
  <c r="E276" i="5"/>
  <c r="E275" i="5" s="1"/>
  <c r="F276" i="5"/>
  <c r="D278" i="5"/>
  <c r="D277" i="5" s="1"/>
  <c r="E278" i="5"/>
  <c r="E277" i="5" s="1"/>
  <c r="F278" i="5"/>
  <c r="C276" i="5"/>
  <c r="C275" i="5" s="1"/>
  <c r="C278" i="5"/>
  <c r="C277" i="5" s="1"/>
  <c r="D274" i="5"/>
  <c r="H70" i="12" s="1"/>
  <c r="E274" i="5"/>
  <c r="F274" i="5"/>
  <c r="C274" i="5"/>
  <c r="C271" i="5" s="1"/>
  <c r="H12" i="5" l="1"/>
  <c r="G12" i="5"/>
  <c r="H258" i="5"/>
  <c r="G258" i="5"/>
  <c r="H259" i="5"/>
  <c r="H260" i="5"/>
  <c r="H267" i="5"/>
  <c r="E271" i="5"/>
  <c r="G260" i="5"/>
  <c r="G267" i="5"/>
  <c r="F277" i="5"/>
  <c r="H278" i="5"/>
  <c r="G278" i="5"/>
  <c r="H261" i="5"/>
  <c r="G261" i="5"/>
  <c r="H274" i="5"/>
  <c r="G274" i="5"/>
  <c r="F275" i="5"/>
  <c r="H276" i="5"/>
  <c r="G276" i="5"/>
  <c r="C270" i="5"/>
  <c r="C269" i="5" s="1"/>
  <c r="G357" i="7"/>
  <c r="H357" i="7"/>
  <c r="I357" i="7"/>
  <c r="G355" i="7"/>
  <c r="H355" i="7"/>
  <c r="I355" i="7"/>
  <c r="F355" i="7"/>
  <c r="F357" i="7"/>
  <c r="G351" i="7"/>
  <c r="G467" i="7"/>
  <c r="J355" i="7" l="1"/>
  <c r="K355" i="7"/>
  <c r="J357" i="7"/>
  <c r="K357" i="7"/>
  <c r="G350" i="7"/>
  <c r="H275" i="5"/>
  <c r="G275" i="5"/>
  <c r="H277" i="5"/>
  <c r="G277" i="5"/>
  <c r="H350" i="7"/>
  <c r="H349" i="7" s="1"/>
  <c r="F318" i="7"/>
  <c r="F200" i="7"/>
  <c r="F199" i="7" s="1"/>
  <c r="F103" i="7"/>
  <c r="C259" i="5" l="1"/>
  <c r="G259" i="5" l="1"/>
  <c r="E11" i="5"/>
  <c r="D55" i="5"/>
  <c r="H73" i="12"/>
  <c r="H72" i="12" s="1"/>
  <c r="G73" i="12"/>
  <c r="J68" i="12"/>
  <c r="H68" i="12"/>
  <c r="I68" i="12"/>
  <c r="H60" i="12"/>
  <c r="H59" i="12" s="1"/>
  <c r="H58" i="12" s="1"/>
  <c r="G59" i="12"/>
  <c r="H57" i="12"/>
  <c r="H56" i="12" s="1"/>
  <c r="H55" i="12" s="1"/>
  <c r="G57" i="12"/>
  <c r="L68" i="12" l="1"/>
  <c r="G56" i="12"/>
  <c r="G55" i="12" s="1"/>
  <c r="G72" i="12"/>
  <c r="G58" i="12"/>
  <c r="G507" i="7"/>
  <c r="G506" i="7" s="1"/>
  <c r="G505" i="7" s="1"/>
  <c r="G503" i="7" s="1"/>
  <c r="G502" i="7" s="1"/>
  <c r="G501" i="7" s="1"/>
  <c r="G500" i="7" s="1"/>
  <c r="H507" i="7"/>
  <c r="H506" i="7" s="1"/>
  <c r="H505" i="7" s="1"/>
  <c r="H500" i="7" s="1"/>
  <c r="I507" i="7"/>
  <c r="I506" i="7" s="1"/>
  <c r="I505" i="7" s="1"/>
  <c r="I500" i="7" s="1"/>
  <c r="K466" i="7"/>
  <c r="J466" i="7"/>
  <c r="K461" i="7"/>
  <c r="J461" i="7"/>
  <c r="K391" i="7"/>
  <c r="J393" i="7"/>
  <c r="K393" i="7"/>
  <c r="K377" i="7"/>
  <c r="K378" i="7"/>
  <c r="J377" i="7"/>
  <c r="J378" i="7"/>
  <c r="K340" i="7"/>
  <c r="J341" i="7"/>
  <c r="K333" i="7"/>
  <c r="J333" i="7"/>
  <c r="K327" i="7"/>
  <c r="K329" i="7"/>
  <c r="J327" i="7"/>
  <c r="J328" i="7"/>
  <c r="J329" i="7"/>
  <c r="K308" i="7"/>
  <c r="J308" i="7"/>
  <c r="K303" i="7"/>
  <c r="K304" i="7"/>
  <c r="K305" i="7"/>
  <c r="J303" i="7"/>
  <c r="J304" i="7"/>
  <c r="J305" i="7"/>
  <c r="K298" i="7"/>
  <c r="K300" i="7"/>
  <c r="J298" i="7"/>
  <c r="J300" i="7"/>
  <c r="K274" i="7"/>
  <c r="K277" i="7"/>
  <c r="J274" i="7"/>
  <c r="J277" i="7"/>
  <c r="K63" i="7"/>
  <c r="J63" i="7"/>
  <c r="F216" i="5"/>
  <c r="F213" i="5"/>
  <c r="F227" i="5"/>
  <c r="F252" i="5"/>
  <c r="F249" i="5"/>
  <c r="F247" i="5"/>
  <c r="H247" i="5" s="1"/>
  <c r="F253" i="5"/>
  <c r="H253" i="5" s="1"/>
  <c r="F272" i="5"/>
  <c r="J500" i="7" l="1"/>
  <c r="G227" i="5"/>
  <c r="H249" i="5"/>
  <c r="G249" i="5"/>
  <c r="H272" i="5"/>
  <c r="G272" i="5"/>
  <c r="H252" i="5"/>
  <c r="G252" i="5"/>
  <c r="H216" i="5"/>
  <c r="G216" i="5"/>
  <c r="G253" i="5"/>
  <c r="F271" i="5"/>
  <c r="I286" i="7"/>
  <c r="J347" i="7"/>
  <c r="K347" i="7"/>
  <c r="J340" i="7"/>
  <c r="F330" i="7"/>
  <c r="H325" i="7"/>
  <c r="F325" i="7"/>
  <c r="I433" i="7"/>
  <c r="I412" i="7" s="1"/>
  <c r="I406" i="7"/>
  <c r="F295" i="5"/>
  <c r="F296" i="5"/>
  <c r="F352" i="5"/>
  <c r="J22" i="3"/>
  <c r="F87" i="5"/>
  <c r="D86" i="5"/>
  <c r="D85" i="5" s="1"/>
  <c r="E86" i="5"/>
  <c r="E85" i="5" s="1"/>
  <c r="C86" i="5"/>
  <c r="C85" i="5" s="1"/>
  <c r="G62" i="7"/>
  <c r="G61" i="7" s="1"/>
  <c r="H62" i="7"/>
  <c r="H61" i="7" s="1"/>
  <c r="I62" i="7"/>
  <c r="F62" i="7"/>
  <c r="F61" i="7" s="1"/>
  <c r="F78" i="5"/>
  <c r="K55" i="7"/>
  <c r="F61" i="5"/>
  <c r="G106" i="7"/>
  <c r="F106" i="7"/>
  <c r="J109" i="7"/>
  <c r="K109" i="7"/>
  <c r="H87" i="5" l="1"/>
  <c r="G87" i="5"/>
  <c r="H352" i="5"/>
  <c r="G352" i="5"/>
  <c r="F270" i="5"/>
  <c r="H271" i="5"/>
  <c r="G271" i="5"/>
  <c r="F86" i="5"/>
  <c r="I61" i="7"/>
  <c r="K62" i="7"/>
  <c r="J62" i="7"/>
  <c r="E94" i="5"/>
  <c r="E161" i="5"/>
  <c r="H161" i="5" s="1"/>
  <c r="E147" i="5"/>
  <c r="I60" i="12" s="1"/>
  <c r="I59" i="12" s="1"/>
  <c r="I58" i="12" s="1"/>
  <c r="E159" i="5"/>
  <c r="I73" i="12" s="1"/>
  <c r="I72" i="12" s="1"/>
  <c r="E299" i="5"/>
  <c r="E305" i="5"/>
  <c r="E318" i="5"/>
  <c r="I57" i="12" s="1"/>
  <c r="I56" i="12" s="1"/>
  <c r="I55" i="12" s="1"/>
  <c r="H345" i="7"/>
  <c r="E227" i="5"/>
  <c r="H227" i="5" s="1"/>
  <c r="G299" i="7"/>
  <c r="H299" i="7"/>
  <c r="J299" i="7" s="1"/>
  <c r="G297" i="7"/>
  <c r="H297" i="7"/>
  <c r="J297" i="7" s="1"/>
  <c r="E354" i="5"/>
  <c r="E351" i="5"/>
  <c r="E348" i="5"/>
  <c r="H467" i="7"/>
  <c r="I467" i="7"/>
  <c r="G465" i="7"/>
  <c r="H465" i="7"/>
  <c r="I465" i="7"/>
  <c r="F465" i="7"/>
  <c r="D218" i="5"/>
  <c r="D217" i="5" s="1"/>
  <c r="E218" i="5"/>
  <c r="E217" i="5" s="1"/>
  <c r="F218" i="5"/>
  <c r="D215" i="5"/>
  <c r="D214" i="5" s="1"/>
  <c r="E215" i="5"/>
  <c r="E214" i="5" s="1"/>
  <c r="F215" i="5"/>
  <c r="C215" i="5"/>
  <c r="C214" i="5" s="1"/>
  <c r="G273" i="7"/>
  <c r="G272" i="7" s="1"/>
  <c r="H273" i="7"/>
  <c r="H272" i="7" s="1"/>
  <c r="I273" i="7"/>
  <c r="F273" i="7"/>
  <c r="F272" i="7" s="1"/>
  <c r="I464" i="7" l="1"/>
  <c r="H218" i="5"/>
  <c r="H215" i="5"/>
  <c r="G215" i="5"/>
  <c r="G86" i="5"/>
  <c r="H86" i="5"/>
  <c r="G270" i="5"/>
  <c r="F217" i="5"/>
  <c r="H217" i="5" s="1"/>
  <c r="F214" i="5"/>
  <c r="I272" i="7"/>
  <c r="K273" i="7"/>
  <c r="J273" i="7"/>
  <c r="J465" i="7"/>
  <c r="K465" i="7"/>
  <c r="J61" i="7"/>
  <c r="K61" i="7"/>
  <c r="F85" i="5"/>
  <c r="H464" i="7"/>
  <c r="G464" i="7"/>
  <c r="D60" i="5"/>
  <c r="D65" i="5"/>
  <c r="I192" i="7"/>
  <c r="G193" i="7"/>
  <c r="G85" i="5" l="1"/>
  <c r="H85" i="5"/>
  <c r="H214" i="5"/>
  <c r="G214" i="5"/>
  <c r="J464" i="7"/>
  <c r="J272" i="7"/>
  <c r="K272" i="7"/>
  <c r="C305" i="5" l="1"/>
  <c r="D368" i="5"/>
  <c r="D367" i="5" s="1"/>
  <c r="D366" i="5" s="1"/>
  <c r="D361" i="5" s="1"/>
  <c r="E368" i="5"/>
  <c r="F368" i="5"/>
  <c r="C368" i="5"/>
  <c r="C367" i="5" s="1"/>
  <c r="C366" i="5" s="1"/>
  <c r="C361" i="5" s="1"/>
  <c r="D336" i="5"/>
  <c r="F336" i="5"/>
  <c r="C336" i="5"/>
  <c r="C326" i="5"/>
  <c r="G326" i="5" s="1"/>
  <c r="C315" i="5"/>
  <c r="C306" i="5"/>
  <c r="C248" i="5"/>
  <c r="G248" i="5" s="1"/>
  <c r="C247" i="5"/>
  <c r="G247" i="5" s="1"/>
  <c r="F231" i="7"/>
  <c r="C174" i="5"/>
  <c r="C228" i="5"/>
  <c r="G228" i="5" s="1"/>
  <c r="C218" i="5"/>
  <c r="C205" i="5"/>
  <c r="C172" i="5"/>
  <c r="C170" i="5"/>
  <c r="C163" i="5"/>
  <c r="G163" i="5" s="1"/>
  <c r="C140" i="5"/>
  <c r="G140" i="5" s="1"/>
  <c r="D100" i="5"/>
  <c r="F100" i="5"/>
  <c r="D98" i="5"/>
  <c r="F98" i="5"/>
  <c r="F96" i="5"/>
  <c r="C94" i="5"/>
  <c r="F94" i="5"/>
  <c r="D91" i="5"/>
  <c r="E91" i="5"/>
  <c r="F91" i="5"/>
  <c r="D84" i="5"/>
  <c r="E84" i="5"/>
  <c r="D83" i="5"/>
  <c r="D80" i="5"/>
  <c r="D79" i="5"/>
  <c r="H45" i="12" s="1"/>
  <c r="E79" i="5"/>
  <c r="I45" i="12" s="1"/>
  <c r="F79" i="5"/>
  <c r="D78" i="5"/>
  <c r="E78" i="5"/>
  <c r="H78" i="5" s="1"/>
  <c r="D76" i="5"/>
  <c r="E76" i="5"/>
  <c r="D74" i="5"/>
  <c r="E74" i="5"/>
  <c r="D72" i="5"/>
  <c r="D71" i="5"/>
  <c r="E71" i="5"/>
  <c r="D70" i="5"/>
  <c r="E70" i="5"/>
  <c r="D69" i="5"/>
  <c r="E69" i="5"/>
  <c r="F69" i="5"/>
  <c r="D68" i="5"/>
  <c r="D67" i="5"/>
  <c r="E67" i="5"/>
  <c r="D66" i="5"/>
  <c r="F66" i="5"/>
  <c r="D64" i="5"/>
  <c r="E64" i="5"/>
  <c r="D61" i="5"/>
  <c r="H61" i="5"/>
  <c r="H60" i="5"/>
  <c r="D59" i="5"/>
  <c r="E59" i="5"/>
  <c r="D58" i="5"/>
  <c r="F58" i="5"/>
  <c r="D57" i="5"/>
  <c r="D54" i="5"/>
  <c r="E54" i="5"/>
  <c r="D53" i="5"/>
  <c r="D50" i="5"/>
  <c r="H14" i="12" s="1"/>
  <c r="E50" i="5"/>
  <c r="I14" i="12" s="1"/>
  <c r="F50" i="5"/>
  <c r="D49" i="5"/>
  <c r="D47" i="5"/>
  <c r="E47" i="5"/>
  <c r="D45" i="5"/>
  <c r="G78" i="5"/>
  <c r="C72" i="5"/>
  <c r="C70" i="5"/>
  <c r="C69" i="5"/>
  <c r="C53" i="5"/>
  <c r="C19" i="5"/>
  <c r="K508" i="7"/>
  <c r="J505" i="7"/>
  <c r="J506" i="7"/>
  <c r="J507" i="7"/>
  <c r="J508" i="7"/>
  <c r="F507" i="7"/>
  <c r="K507" i="7" s="1"/>
  <c r="G460" i="7"/>
  <c r="G459" i="7" s="1"/>
  <c r="G458" i="7" s="1"/>
  <c r="G457" i="7" s="1"/>
  <c r="H460" i="7"/>
  <c r="H459" i="7" s="1"/>
  <c r="H458" i="7" s="1"/>
  <c r="H457" i="7" s="1"/>
  <c r="I460" i="7"/>
  <c r="F460" i="7"/>
  <c r="F459" i="7" s="1"/>
  <c r="F448" i="7"/>
  <c r="G448" i="7"/>
  <c r="G390" i="7"/>
  <c r="I390" i="7"/>
  <c r="I370" i="7" s="1"/>
  <c r="F390" i="7"/>
  <c r="G371" i="7"/>
  <c r="F371" i="7"/>
  <c r="G307" i="7"/>
  <c r="G306" i="7" s="1"/>
  <c r="H307" i="7"/>
  <c r="I307" i="7"/>
  <c r="G302" i="7"/>
  <c r="H302" i="7"/>
  <c r="I302" i="7"/>
  <c r="F307" i="7"/>
  <c r="F306" i="7" s="1"/>
  <c r="C178" i="5"/>
  <c r="F297" i="7"/>
  <c r="K297" i="7" s="1"/>
  <c r="F299" i="7"/>
  <c r="K299" i="7" s="1"/>
  <c r="K312" i="7"/>
  <c r="J312" i="7"/>
  <c r="I311" i="7"/>
  <c r="H311" i="7"/>
  <c r="H310" i="7" s="1"/>
  <c r="H309" i="7" s="1"/>
  <c r="G311" i="7"/>
  <c r="G310" i="7" s="1"/>
  <c r="G309" i="7" s="1"/>
  <c r="F311" i="7"/>
  <c r="F310" i="7" s="1"/>
  <c r="F309" i="7" s="1"/>
  <c r="G283" i="7"/>
  <c r="F283" i="7"/>
  <c r="G276" i="7"/>
  <c r="G275" i="7" s="1"/>
  <c r="H276" i="7"/>
  <c r="H275" i="7" s="1"/>
  <c r="I276" i="7"/>
  <c r="F276" i="7"/>
  <c r="F275" i="7" s="1"/>
  <c r="F193" i="7"/>
  <c r="F207" i="7"/>
  <c r="F178" i="7"/>
  <c r="F171" i="7"/>
  <c r="F166" i="7"/>
  <c r="F161" i="7"/>
  <c r="F110" i="7"/>
  <c r="G120" i="7"/>
  <c r="G119" i="7" s="1"/>
  <c r="G118" i="7" s="1"/>
  <c r="H120" i="7"/>
  <c r="H119" i="7" s="1"/>
  <c r="H118" i="7" s="1"/>
  <c r="I120" i="7"/>
  <c r="K118" i="7"/>
  <c r="F120" i="7"/>
  <c r="F119" i="7" s="1"/>
  <c r="F118" i="7" s="1"/>
  <c r="I119" i="7" l="1"/>
  <c r="J120" i="7"/>
  <c r="H94" i="5"/>
  <c r="G368" i="5"/>
  <c r="E367" i="5"/>
  <c r="H368" i="5"/>
  <c r="H54" i="5"/>
  <c r="G94" i="5"/>
  <c r="H58" i="5"/>
  <c r="H45" i="5"/>
  <c r="H76" i="5"/>
  <c r="H100" i="5"/>
  <c r="H66" i="5"/>
  <c r="H74" i="5"/>
  <c r="J45" i="12"/>
  <c r="H79" i="5"/>
  <c r="G336" i="5"/>
  <c r="H98" i="5"/>
  <c r="H69" i="5"/>
  <c r="G69" i="5"/>
  <c r="H91" i="5"/>
  <c r="J14" i="12"/>
  <c r="H50" i="5"/>
  <c r="H55" i="5"/>
  <c r="C217" i="5"/>
  <c r="G217" i="5" s="1"/>
  <c r="G218" i="5"/>
  <c r="F367" i="5"/>
  <c r="G367" i="5" s="1"/>
  <c r="K302" i="7"/>
  <c r="I459" i="7"/>
  <c r="I458" i="7" s="1"/>
  <c r="I457" i="7" s="1"/>
  <c r="J460" i="7"/>
  <c r="K460" i="7"/>
  <c r="K276" i="7"/>
  <c r="G68" i="12"/>
  <c r="K68" i="12" s="1"/>
  <c r="I306" i="7"/>
  <c r="K306" i="7" s="1"/>
  <c r="K307" i="7"/>
  <c r="H306" i="7"/>
  <c r="J307" i="7"/>
  <c r="J302" i="7"/>
  <c r="I275" i="7"/>
  <c r="J276" i="7"/>
  <c r="D63" i="5"/>
  <c r="F506" i="7"/>
  <c r="D75" i="5"/>
  <c r="D52" i="5"/>
  <c r="D56" i="5"/>
  <c r="E52" i="5"/>
  <c r="F301" i="7"/>
  <c r="G301" i="7"/>
  <c r="K311" i="7"/>
  <c r="J311" i="7"/>
  <c r="I310" i="7"/>
  <c r="K436" i="7"/>
  <c r="J436" i="7"/>
  <c r="K431" i="7"/>
  <c r="J431" i="7"/>
  <c r="J381" i="7"/>
  <c r="J385" i="7"/>
  <c r="K53" i="7"/>
  <c r="K451" i="7"/>
  <c r="J451" i="7"/>
  <c r="K468" i="7"/>
  <c r="J491" i="7"/>
  <c r="K494" i="7"/>
  <c r="J494" i="7"/>
  <c r="J60" i="7"/>
  <c r="I26" i="1"/>
  <c r="D163" i="5"/>
  <c r="I118" i="7" l="1"/>
  <c r="J118" i="7" s="1"/>
  <c r="J119" i="7"/>
  <c r="L26" i="1"/>
  <c r="E366" i="5"/>
  <c r="E361" i="5" s="1"/>
  <c r="H367" i="5"/>
  <c r="L14" i="12"/>
  <c r="L45" i="12"/>
  <c r="F366" i="5"/>
  <c r="J275" i="7"/>
  <c r="K275" i="7"/>
  <c r="I301" i="7"/>
  <c r="K301" i="7" s="1"/>
  <c r="J306" i="7"/>
  <c r="H301" i="7"/>
  <c r="K506" i="7"/>
  <c r="F505" i="7"/>
  <c r="J310" i="7"/>
  <c r="K310" i="7"/>
  <c r="I309" i="7"/>
  <c r="D355" i="5"/>
  <c r="J468" i="7"/>
  <c r="K505" i="7" l="1"/>
  <c r="F500" i="7"/>
  <c r="K500" i="7" s="1"/>
  <c r="G366" i="5"/>
  <c r="F361" i="5"/>
  <c r="H366" i="5"/>
  <c r="J301" i="7"/>
  <c r="K309" i="7"/>
  <c r="J309" i="7"/>
  <c r="F83" i="5"/>
  <c r="F80" i="5"/>
  <c r="F71" i="5"/>
  <c r="H71" i="5" s="1"/>
  <c r="H68" i="5"/>
  <c r="F67" i="5"/>
  <c r="H67" i="5" s="1"/>
  <c r="F59" i="5"/>
  <c r="H59" i="5" s="1"/>
  <c r="H64" i="5"/>
  <c r="F47" i="5"/>
  <c r="H47" i="5" s="1"/>
  <c r="F84" i="5"/>
  <c r="H49" i="5"/>
  <c r="J36" i="3"/>
  <c r="G361" i="5" l="1"/>
  <c r="H361" i="5"/>
  <c r="H53" i="5"/>
  <c r="G53" i="5"/>
  <c r="H84" i="5"/>
  <c r="H72" i="5"/>
  <c r="G72" i="5"/>
  <c r="F52" i="5"/>
  <c r="H52" i="5" s="1"/>
  <c r="F70" i="5"/>
  <c r="H70" i="5" l="1"/>
  <c r="G70" i="5"/>
  <c r="J23" i="3"/>
  <c r="J16" i="3"/>
  <c r="J14" i="3"/>
  <c r="J32" i="3"/>
  <c r="J31" i="3" s="1"/>
  <c r="J18" i="3"/>
  <c r="J19" i="3"/>
  <c r="J30" i="3"/>
  <c r="F147" i="5"/>
  <c r="D146" i="5"/>
  <c r="D145" i="5" s="1"/>
  <c r="E146" i="5"/>
  <c r="E145" i="5" s="1"/>
  <c r="C146" i="5"/>
  <c r="F159" i="5"/>
  <c r="D158" i="5"/>
  <c r="E158" i="5"/>
  <c r="C158" i="5"/>
  <c r="D155" i="5"/>
  <c r="F155" i="5"/>
  <c r="D154" i="5"/>
  <c r="D151" i="5"/>
  <c r="F151" i="5"/>
  <c r="D144" i="5"/>
  <c r="F144" i="5"/>
  <c r="D141" i="5"/>
  <c r="F141" i="5"/>
  <c r="D137" i="5"/>
  <c r="D136" i="5"/>
  <c r="D135" i="5"/>
  <c r="D134" i="5"/>
  <c r="D132" i="5"/>
  <c r="D130" i="5"/>
  <c r="D129" i="5"/>
  <c r="D128" i="5"/>
  <c r="F128" i="5"/>
  <c r="D127" i="5"/>
  <c r="D126" i="5"/>
  <c r="F126" i="5"/>
  <c r="D125" i="5"/>
  <c r="D123" i="5"/>
  <c r="D122" i="5"/>
  <c r="D121" i="5"/>
  <c r="D120" i="5"/>
  <c r="F120" i="5"/>
  <c r="D119" i="5"/>
  <c r="D118" i="5"/>
  <c r="D116" i="5"/>
  <c r="D115" i="5"/>
  <c r="D114" i="5"/>
  <c r="F114" i="5"/>
  <c r="D113" i="5"/>
  <c r="D110" i="5"/>
  <c r="D108" i="5"/>
  <c r="D106" i="5"/>
  <c r="K213" i="7"/>
  <c r="J213" i="7"/>
  <c r="G212" i="7"/>
  <c r="H212" i="7"/>
  <c r="F212" i="7"/>
  <c r="K201" i="7"/>
  <c r="J201" i="7"/>
  <c r="G200" i="7"/>
  <c r="G199" i="7" s="1"/>
  <c r="H200" i="7"/>
  <c r="H199" i="7" s="1"/>
  <c r="I200" i="7"/>
  <c r="I199" i="7" s="1"/>
  <c r="J13" i="3" l="1"/>
  <c r="D153" i="5"/>
  <c r="H159" i="5"/>
  <c r="G159" i="5"/>
  <c r="H147" i="5"/>
  <c r="G147" i="5"/>
  <c r="J54" i="12"/>
  <c r="C145" i="5"/>
  <c r="J73" i="12"/>
  <c r="F146" i="5"/>
  <c r="J60" i="12"/>
  <c r="K212" i="7"/>
  <c r="J212" i="7"/>
  <c r="K199" i="7"/>
  <c r="F158" i="5"/>
  <c r="H158" i="5" s="1"/>
  <c r="K200" i="7"/>
  <c r="J199" i="7"/>
  <c r="J200" i="7"/>
  <c r="F135" i="5"/>
  <c r="F130" i="5"/>
  <c r="F125" i="5"/>
  <c r="F122" i="5"/>
  <c r="F121" i="5"/>
  <c r="F119" i="5"/>
  <c r="F115" i="5"/>
  <c r="F113" i="5"/>
  <c r="F110" i="5"/>
  <c r="F106" i="5"/>
  <c r="K215" i="7"/>
  <c r="K217" i="7"/>
  <c r="J215" i="7"/>
  <c r="I216" i="7"/>
  <c r="G214" i="7"/>
  <c r="H214" i="7"/>
  <c r="I214" i="7"/>
  <c r="I206" i="7" s="1"/>
  <c r="F214" i="7"/>
  <c r="F216" i="7"/>
  <c r="F156" i="5"/>
  <c r="F137" i="5"/>
  <c r="F136" i="5"/>
  <c r="F134" i="5"/>
  <c r="F132" i="5"/>
  <c r="F129" i="5"/>
  <c r="F127" i="5"/>
  <c r="F123" i="5"/>
  <c r="F118" i="5"/>
  <c r="F116" i="5"/>
  <c r="F108" i="5"/>
  <c r="F162" i="5"/>
  <c r="F160" i="5"/>
  <c r="D160" i="5"/>
  <c r="E160" i="5"/>
  <c r="C160" i="5"/>
  <c r="I283" i="7"/>
  <c r="K341" i="7"/>
  <c r="F299" i="5"/>
  <c r="K367" i="7"/>
  <c r="J367" i="7"/>
  <c r="K385" i="7"/>
  <c r="K381" i="7"/>
  <c r="I366" i="7"/>
  <c r="F318" i="5"/>
  <c r="F305" i="5"/>
  <c r="F351" i="5"/>
  <c r="F348" i="5"/>
  <c r="F354" i="5"/>
  <c r="F355" i="5"/>
  <c r="G489" i="7"/>
  <c r="K491" i="7"/>
  <c r="G492" i="7"/>
  <c r="I492" i="7"/>
  <c r="F117" i="5" l="1"/>
  <c r="F112" i="5"/>
  <c r="F133" i="5"/>
  <c r="F124" i="5"/>
  <c r="H160" i="5"/>
  <c r="G160" i="5"/>
  <c r="G158" i="5"/>
  <c r="H306" i="5"/>
  <c r="G306" i="5"/>
  <c r="L60" i="12"/>
  <c r="K60" i="12"/>
  <c r="H351" i="5"/>
  <c r="G351" i="5"/>
  <c r="F145" i="5"/>
  <c r="H145" i="5" s="1"/>
  <c r="H146" i="5"/>
  <c r="H348" i="5"/>
  <c r="G348" i="5"/>
  <c r="G355" i="5"/>
  <c r="H299" i="5"/>
  <c r="G299" i="5"/>
  <c r="L73" i="12"/>
  <c r="K73" i="12"/>
  <c r="H156" i="5"/>
  <c r="G156" i="5"/>
  <c r="H305" i="5"/>
  <c r="G305" i="5"/>
  <c r="H354" i="5"/>
  <c r="G354" i="5"/>
  <c r="J57" i="12"/>
  <c r="H318" i="5"/>
  <c r="G318" i="5"/>
  <c r="J53" i="12"/>
  <c r="J52" i="12" s="1"/>
  <c r="G146" i="5"/>
  <c r="F109" i="5"/>
  <c r="J72" i="12"/>
  <c r="J59" i="12"/>
  <c r="F154" i="5"/>
  <c r="K216" i="7"/>
  <c r="K214" i="7"/>
  <c r="J214" i="7"/>
  <c r="F65" i="5"/>
  <c r="H65" i="5" s="1"/>
  <c r="C162" i="5"/>
  <c r="G162" i="5" s="1"/>
  <c r="D162" i="5"/>
  <c r="G322" i="7"/>
  <c r="I322" i="7"/>
  <c r="D272" i="5"/>
  <c r="D271" i="5" s="1"/>
  <c r="G496" i="7"/>
  <c r="D226" i="5"/>
  <c r="F226" i="5"/>
  <c r="C226" i="5"/>
  <c r="D350" i="5"/>
  <c r="F350" i="5"/>
  <c r="D347" i="5"/>
  <c r="D346" i="5" s="1"/>
  <c r="F347" i="5"/>
  <c r="D345" i="5"/>
  <c r="F345" i="5"/>
  <c r="D344" i="5"/>
  <c r="F344" i="5"/>
  <c r="D343" i="5"/>
  <c r="F343" i="5"/>
  <c r="D340" i="5"/>
  <c r="F340" i="5"/>
  <c r="D338" i="5"/>
  <c r="F338" i="5"/>
  <c r="D330" i="5"/>
  <c r="E330" i="5"/>
  <c r="F330" i="5"/>
  <c r="D328" i="5"/>
  <c r="E328" i="5"/>
  <c r="F328" i="5"/>
  <c r="D327" i="5"/>
  <c r="H69" i="12" s="1"/>
  <c r="E327" i="5"/>
  <c r="L71" i="12" s="1"/>
  <c r="F327" i="5"/>
  <c r="J69" i="12" s="1"/>
  <c r="D325" i="5"/>
  <c r="F325" i="5"/>
  <c r="D322" i="5"/>
  <c r="D315" i="5"/>
  <c r="F315" i="5"/>
  <c r="D314" i="5"/>
  <c r="F314" i="5"/>
  <c r="D312" i="5"/>
  <c r="F312" i="5"/>
  <c r="D310" i="5"/>
  <c r="D308" i="5"/>
  <c r="F308" i="5"/>
  <c r="D307" i="5"/>
  <c r="E307" i="5"/>
  <c r="F307" i="5"/>
  <c r="D306" i="5"/>
  <c r="D305" i="5"/>
  <c r="D303" i="5"/>
  <c r="F303" i="5"/>
  <c r="D302" i="5"/>
  <c r="F302" i="5"/>
  <c r="D301" i="5"/>
  <c r="F301" i="5"/>
  <c r="D299" i="5"/>
  <c r="D298" i="5"/>
  <c r="F298" i="5"/>
  <c r="D297" i="5"/>
  <c r="D296" i="5"/>
  <c r="D295" i="5"/>
  <c r="D293" i="5"/>
  <c r="F293" i="5"/>
  <c r="D292" i="5"/>
  <c r="F292" i="5"/>
  <c r="D291" i="5"/>
  <c r="F291" i="5"/>
  <c r="D290" i="5"/>
  <c r="F290" i="5"/>
  <c r="D287" i="5"/>
  <c r="F287" i="5"/>
  <c r="D285" i="5"/>
  <c r="F285" i="5"/>
  <c r="D283" i="5"/>
  <c r="F283" i="5"/>
  <c r="D268" i="5"/>
  <c r="F268" i="5"/>
  <c r="D266" i="5"/>
  <c r="F266" i="5"/>
  <c r="D264" i="5"/>
  <c r="F264" i="5"/>
  <c r="D262" i="5"/>
  <c r="D256" i="5" s="1"/>
  <c r="F262" i="5"/>
  <c r="F256" i="5" s="1"/>
  <c r="D251" i="5"/>
  <c r="D250" i="5" s="1"/>
  <c r="F251" i="5"/>
  <c r="F250" i="5" s="1"/>
  <c r="D246" i="5"/>
  <c r="D245" i="5" s="1"/>
  <c r="F246" i="5"/>
  <c r="D243" i="5"/>
  <c r="F243" i="5"/>
  <c r="D241" i="5"/>
  <c r="F241" i="5"/>
  <c r="D239" i="5"/>
  <c r="F239" i="5"/>
  <c r="D232" i="5"/>
  <c r="H77" i="12" s="1"/>
  <c r="F232" i="5"/>
  <c r="D230" i="5"/>
  <c r="F230" i="5"/>
  <c r="D223" i="5"/>
  <c r="F223" i="5"/>
  <c r="D213" i="5"/>
  <c r="H54" i="12" s="1"/>
  <c r="H53" i="12" s="1"/>
  <c r="H52" i="12" s="1"/>
  <c r="D210" i="5"/>
  <c r="H51" i="12" s="1"/>
  <c r="F210" i="5"/>
  <c r="D209" i="5"/>
  <c r="H50" i="12" s="1"/>
  <c r="F209" i="5"/>
  <c r="D208" i="5"/>
  <c r="H49" i="12" s="1"/>
  <c r="F208" i="5"/>
  <c r="D205" i="5"/>
  <c r="F205" i="5"/>
  <c r="D204" i="5"/>
  <c r="H44" i="12" s="1"/>
  <c r="F204" i="5"/>
  <c r="J44" i="12" s="1"/>
  <c r="D203" i="5"/>
  <c r="F203" i="5"/>
  <c r="D202" i="5"/>
  <c r="F202" i="5"/>
  <c r="D201" i="5"/>
  <c r="H41" i="12" s="1"/>
  <c r="F201" i="5"/>
  <c r="D199" i="5"/>
  <c r="F199" i="5"/>
  <c r="C199" i="5"/>
  <c r="D197" i="5"/>
  <c r="F197" i="5"/>
  <c r="D196" i="5"/>
  <c r="H36" i="12" s="1"/>
  <c r="F196" i="5"/>
  <c r="D195" i="5"/>
  <c r="F195" i="5"/>
  <c r="D194" i="5"/>
  <c r="H34" i="12" s="1"/>
  <c r="F194" i="5"/>
  <c r="D193" i="5"/>
  <c r="F193" i="5"/>
  <c r="D192" i="5"/>
  <c r="H32" i="12" s="1"/>
  <c r="F192" i="5"/>
  <c r="J32" i="12" s="1"/>
  <c r="D191" i="5"/>
  <c r="F191" i="5"/>
  <c r="D190" i="5"/>
  <c r="F190" i="5"/>
  <c r="D189" i="5"/>
  <c r="F189" i="5"/>
  <c r="D187" i="5"/>
  <c r="F187" i="5"/>
  <c r="J27" i="12" s="1"/>
  <c r="D186" i="5"/>
  <c r="F186" i="5"/>
  <c r="D185" i="5"/>
  <c r="F185" i="5"/>
  <c r="D184" i="5"/>
  <c r="H24" i="12" s="1"/>
  <c r="F184" i="5"/>
  <c r="D183" i="5"/>
  <c r="F183" i="5"/>
  <c r="D182" i="5"/>
  <c r="F182" i="5"/>
  <c r="D180" i="5"/>
  <c r="H20" i="12" s="1"/>
  <c r="F180" i="5"/>
  <c r="D179" i="5"/>
  <c r="F179" i="5"/>
  <c r="D178" i="5"/>
  <c r="F178" i="5"/>
  <c r="D177" i="5"/>
  <c r="F177" i="5"/>
  <c r="D174" i="5"/>
  <c r="F174" i="5"/>
  <c r="D172" i="5"/>
  <c r="F172" i="5"/>
  <c r="D170" i="5"/>
  <c r="F170" i="5"/>
  <c r="G69" i="7"/>
  <c r="K104" i="7"/>
  <c r="K105" i="7"/>
  <c r="K108" i="7"/>
  <c r="K111" i="7"/>
  <c r="K114" i="7"/>
  <c r="K115" i="7"/>
  <c r="K117" i="7"/>
  <c r="G116" i="7"/>
  <c r="J117" i="7"/>
  <c r="F116" i="7"/>
  <c r="G110" i="7"/>
  <c r="J114" i="7"/>
  <c r="J115" i="7"/>
  <c r="J111" i="7"/>
  <c r="G103" i="7"/>
  <c r="J104" i="7"/>
  <c r="J105" i="7"/>
  <c r="G87" i="7"/>
  <c r="F87" i="7"/>
  <c r="G295" i="7"/>
  <c r="G294" i="7" s="1"/>
  <c r="G293" i="7" s="1"/>
  <c r="G292" i="7" s="1"/>
  <c r="H295" i="7"/>
  <c r="I295" i="7"/>
  <c r="I294" i="7" s="1"/>
  <c r="I293" i="7" s="1"/>
  <c r="I292" i="7" s="1"/>
  <c r="J296" i="7"/>
  <c r="K296" i="7"/>
  <c r="F295" i="7"/>
  <c r="F294" i="7" s="1"/>
  <c r="F293" i="7" s="1"/>
  <c r="F292" i="7" s="1"/>
  <c r="I496" i="7"/>
  <c r="K498" i="7"/>
  <c r="H498" i="7"/>
  <c r="G368" i="7"/>
  <c r="G216" i="7"/>
  <c r="G206" i="7" s="1"/>
  <c r="H30" i="3"/>
  <c r="D19" i="5"/>
  <c r="E19" i="5"/>
  <c r="J30" i="12" l="1"/>
  <c r="F300" i="5"/>
  <c r="J26" i="12"/>
  <c r="J43" i="12"/>
  <c r="F153" i="5"/>
  <c r="F152" i="5" s="1"/>
  <c r="J67" i="12"/>
  <c r="F311" i="5"/>
  <c r="D300" i="5"/>
  <c r="H25" i="12"/>
  <c r="G145" i="5"/>
  <c r="J51" i="12"/>
  <c r="H327" i="5"/>
  <c r="L57" i="12"/>
  <c r="K57" i="12"/>
  <c r="J22" i="12"/>
  <c r="J49" i="12"/>
  <c r="J41" i="12"/>
  <c r="G205" i="5"/>
  <c r="J50" i="12"/>
  <c r="G315" i="5"/>
  <c r="H330" i="5"/>
  <c r="J56" i="12"/>
  <c r="J55" i="12" s="1"/>
  <c r="J11" i="12"/>
  <c r="J10" i="12" s="1"/>
  <c r="G172" i="5"/>
  <c r="J24" i="12"/>
  <c r="J33" i="12"/>
  <c r="J35" i="12"/>
  <c r="L59" i="12"/>
  <c r="K59" i="12"/>
  <c r="G170" i="5"/>
  <c r="G174" i="5"/>
  <c r="G178" i="5"/>
  <c r="J20" i="12"/>
  <c r="J23" i="12"/>
  <c r="J25" i="12"/>
  <c r="J34" i="12"/>
  <c r="J36" i="12"/>
  <c r="G199" i="5"/>
  <c r="J77" i="12"/>
  <c r="J76" i="12" s="1"/>
  <c r="F245" i="5"/>
  <c r="H307" i="5"/>
  <c r="J70" i="12"/>
  <c r="H328" i="5"/>
  <c r="F346" i="5"/>
  <c r="L72" i="12"/>
  <c r="K72" i="12"/>
  <c r="C225" i="5"/>
  <c r="G226" i="5"/>
  <c r="H26" i="12"/>
  <c r="H33" i="12"/>
  <c r="H75" i="12"/>
  <c r="H74" i="12" s="1"/>
  <c r="J29" i="12"/>
  <c r="H30" i="12"/>
  <c r="H19" i="12"/>
  <c r="J75" i="12"/>
  <c r="H18" i="12"/>
  <c r="D265" i="5"/>
  <c r="E270" i="5"/>
  <c r="H270" i="5" s="1"/>
  <c r="D270" i="5"/>
  <c r="H76" i="12"/>
  <c r="H35" i="12"/>
  <c r="H13" i="12"/>
  <c r="H12" i="12" s="1"/>
  <c r="H23" i="12"/>
  <c r="H27" i="12"/>
  <c r="J42" i="12"/>
  <c r="H64" i="12"/>
  <c r="H63" i="12" s="1"/>
  <c r="H62" i="12" s="1"/>
  <c r="J17" i="12"/>
  <c r="J19" i="12"/>
  <c r="J37" i="12"/>
  <c r="H48" i="12"/>
  <c r="H47" i="12" s="1"/>
  <c r="H22" i="12"/>
  <c r="J9" i="12"/>
  <c r="J13" i="12"/>
  <c r="J64" i="12"/>
  <c r="H29" i="12"/>
  <c r="H9" i="12"/>
  <c r="H8" i="12" s="1"/>
  <c r="J46" i="12"/>
  <c r="H42" i="12"/>
  <c r="J39" i="12"/>
  <c r="H11" i="12"/>
  <c r="H10" i="12" s="1"/>
  <c r="H17" i="12"/>
  <c r="H37" i="12"/>
  <c r="H39" i="12"/>
  <c r="H38" i="12" s="1"/>
  <c r="H43" i="12"/>
  <c r="F349" i="5"/>
  <c r="J31" i="12"/>
  <c r="D225" i="5"/>
  <c r="H67" i="12"/>
  <c r="H66" i="12" s="1"/>
  <c r="J58" i="12"/>
  <c r="J18" i="12"/>
  <c r="H46" i="12"/>
  <c r="D349" i="5"/>
  <c r="H31" i="12"/>
  <c r="F265" i="5"/>
  <c r="J498" i="7"/>
  <c r="E355" i="5"/>
  <c r="H355" i="5" s="1"/>
  <c r="H294" i="7"/>
  <c r="H293" i="7" s="1"/>
  <c r="H292" i="7" s="1"/>
  <c r="F102" i="7"/>
  <c r="F96" i="7" s="1"/>
  <c r="F95" i="7" s="1"/>
  <c r="G102" i="7"/>
  <c r="G96" i="7" s="1"/>
  <c r="G95" i="7" s="1"/>
  <c r="H216" i="7"/>
  <c r="J216" i="7" s="1"/>
  <c r="E163" i="5"/>
  <c r="H163" i="5" s="1"/>
  <c r="J217" i="7"/>
  <c r="J106" i="7"/>
  <c r="F225" i="5"/>
  <c r="K106" i="7"/>
  <c r="K110" i="7"/>
  <c r="K116" i="7"/>
  <c r="J108" i="7"/>
  <c r="K103" i="7"/>
  <c r="J116" i="7"/>
  <c r="F63" i="5"/>
  <c r="J295" i="7"/>
  <c r="K295" i="7"/>
  <c r="H103" i="7"/>
  <c r="K292" i="7"/>
  <c r="K294" i="7"/>
  <c r="K293" i="7"/>
  <c r="G91" i="7"/>
  <c r="G90" i="7" s="1"/>
  <c r="G86" i="7"/>
  <c r="G83" i="7"/>
  <c r="I83" i="7"/>
  <c r="G81" i="7"/>
  <c r="I81" i="7"/>
  <c r="G74" i="7"/>
  <c r="I74" i="7"/>
  <c r="G72" i="7"/>
  <c r="I72" i="7"/>
  <c r="G66" i="7"/>
  <c r="G65" i="7" s="1"/>
  <c r="I66" i="7"/>
  <c r="I65" i="7" s="1"/>
  <c r="G58" i="7"/>
  <c r="G57" i="7" s="1"/>
  <c r="I58" i="7"/>
  <c r="I57" i="7" s="1"/>
  <c r="G52" i="7"/>
  <c r="G50" i="7"/>
  <c r="I50" i="7"/>
  <c r="I30" i="7" s="1"/>
  <c r="G31" i="7"/>
  <c r="G24" i="7"/>
  <c r="I24" i="7"/>
  <c r="G22" i="7"/>
  <c r="I22" i="7"/>
  <c r="I17" i="7"/>
  <c r="I15" i="7"/>
  <c r="G13" i="7"/>
  <c r="H43" i="3"/>
  <c r="H42" i="3" s="1"/>
  <c r="H41" i="3" s="1"/>
  <c r="H40" i="3" s="1"/>
  <c r="I43" i="3"/>
  <c r="J42" i="3"/>
  <c r="G43" i="3"/>
  <c r="K43" i="3" s="1"/>
  <c r="H36" i="3"/>
  <c r="H35" i="3" s="1"/>
  <c r="H34" i="3" s="1"/>
  <c r="I36" i="3"/>
  <c r="J35" i="3"/>
  <c r="H32" i="3"/>
  <c r="H31" i="3" s="1"/>
  <c r="I32" i="3"/>
  <c r="I31" i="3" s="1"/>
  <c r="I30" i="3"/>
  <c r="J28" i="3"/>
  <c r="H28" i="3"/>
  <c r="H26" i="3"/>
  <c r="H25" i="3" s="1"/>
  <c r="H24" i="3" s="1"/>
  <c r="J25" i="3"/>
  <c r="H23" i="3"/>
  <c r="I23" i="3"/>
  <c r="L23" i="3" s="1"/>
  <c r="H22" i="3"/>
  <c r="I22" i="3"/>
  <c r="L22" i="3" s="1"/>
  <c r="H19" i="3"/>
  <c r="I19" i="3"/>
  <c r="L19" i="3" s="1"/>
  <c r="H18" i="3"/>
  <c r="I18" i="3"/>
  <c r="L18" i="3" s="1"/>
  <c r="H16" i="3"/>
  <c r="H15" i="3" s="1"/>
  <c r="I16" i="3"/>
  <c r="J15" i="3"/>
  <c r="H14" i="3"/>
  <c r="H13" i="3" s="1"/>
  <c r="I14" i="3"/>
  <c r="C350" i="5"/>
  <c r="C349" i="5" s="1"/>
  <c r="C347" i="5"/>
  <c r="C346" i="5" s="1"/>
  <c r="C345" i="5"/>
  <c r="G345" i="5" s="1"/>
  <c r="C344" i="5"/>
  <c r="G344" i="5" s="1"/>
  <c r="C343" i="5"/>
  <c r="G343" i="5" s="1"/>
  <c r="C340" i="5"/>
  <c r="G340" i="5" s="1"/>
  <c r="C338" i="5"/>
  <c r="G338" i="5" s="1"/>
  <c r="C330" i="5"/>
  <c r="G330" i="5" s="1"/>
  <c r="C328" i="5"/>
  <c r="G328" i="5" s="1"/>
  <c r="C327" i="5"/>
  <c r="G327" i="5" s="1"/>
  <c r="C325" i="5"/>
  <c r="G325" i="5" s="1"/>
  <c r="C322" i="5"/>
  <c r="G322" i="5" s="1"/>
  <c r="C314" i="5"/>
  <c r="G314" i="5" s="1"/>
  <c r="C312" i="5"/>
  <c r="G312" i="5" s="1"/>
  <c r="C310" i="5"/>
  <c r="G310" i="5" s="1"/>
  <c r="C308" i="5"/>
  <c r="G308" i="5" s="1"/>
  <c r="C307" i="5"/>
  <c r="G307" i="5" s="1"/>
  <c r="C303" i="5"/>
  <c r="G303" i="5" s="1"/>
  <c r="C302" i="5"/>
  <c r="G302" i="5" s="1"/>
  <c r="C301" i="5"/>
  <c r="C298" i="5"/>
  <c r="G298" i="5" s="1"/>
  <c r="C297" i="5"/>
  <c r="G297" i="5" s="1"/>
  <c r="G296" i="5"/>
  <c r="G295" i="5"/>
  <c r="C293" i="5"/>
  <c r="G293" i="5" s="1"/>
  <c r="C292" i="5"/>
  <c r="G292" i="5" s="1"/>
  <c r="C291" i="5"/>
  <c r="G291" i="5" s="1"/>
  <c r="C290" i="5"/>
  <c r="G290" i="5" s="1"/>
  <c r="C287" i="5"/>
  <c r="G287" i="5" s="1"/>
  <c r="C285" i="5"/>
  <c r="G285" i="5" s="1"/>
  <c r="C283" i="5"/>
  <c r="G283" i="5" s="1"/>
  <c r="C268" i="5"/>
  <c r="G268" i="5" s="1"/>
  <c r="C266" i="5"/>
  <c r="C264" i="5"/>
  <c r="G264" i="5" s="1"/>
  <c r="C262" i="5"/>
  <c r="C251" i="5"/>
  <c r="C250" i="5" s="1"/>
  <c r="C246" i="5"/>
  <c r="C243" i="5"/>
  <c r="G243" i="5" s="1"/>
  <c r="C241" i="5"/>
  <c r="G241" i="5" s="1"/>
  <c r="C239" i="5"/>
  <c r="G239" i="5" s="1"/>
  <c r="C232" i="5"/>
  <c r="G232" i="5" s="1"/>
  <c r="C230" i="5"/>
  <c r="G230" i="5" s="1"/>
  <c r="C223" i="5"/>
  <c r="G223" i="5" s="1"/>
  <c r="C213" i="5"/>
  <c r="G213" i="5" s="1"/>
  <c r="C209" i="5"/>
  <c r="G209" i="5" s="1"/>
  <c r="C210" i="5"/>
  <c r="G210" i="5" s="1"/>
  <c r="C208" i="5"/>
  <c r="G208" i="5" s="1"/>
  <c r="C202" i="5"/>
  <c r="G202" i="5" s="1"/>
  <c r="C203" i="5"/>
  <c r="G203" i="5" s="1"/>
  <c r="C204" i="5"/>
  <c r="C201" i="5"/>
  <c r="G201" i="5" s="1"/>
  <c r="C190" i="5"/>
  <c r="G190" i="5" s="1"/>
  <c r="C191" i="5"/>
  <c r="G191" i="5" s="1"/>
  <c r="C192" i="5"/>
  <c r="G192" i="5" s="1"/>
  <c r="C193" i="5"/>
  <c r="G193" i="5" s="1"/>
  <c r="C194" i="5"/>
  <c r="C195" i="5"/>
  <c r="G195" i="5" s="1"/>
  <c r="C196" i="5"/>
  <c r="G196" i="5" s="1"/>
  <c r="C197" i="5"/>
  <c r="G197" i="5" s="1"/>
  <c r="C189" i="5"/>
  <c r="G189" i="5" s="1"/>
  <c r="C183" i="5"/>
  <c r="G183" i="5" s="1"/>
  <c r="C184" i="5"/>
  <c r="G184" i="5" s="1"/>
  <c r="C185" i="5"/>
  <c r="G185" i="5" s="1"/>
  <c r="C186" i="5"/>
  <c r="G186" i="5" s="1"/>
  <c r="C187" i="5"/>
  <c r="G187" i="5" s="1"/>
  <c r="C182" i="5"/>
  <c r="G182" i="5" s="1"/>
  <c r="C179" i="5"/>
  <c r="G179" i="5" s="1"/>
  <c r="C180" i="5"/>
  <c r="G180" i="5" s="1"/>
  <c r="C177" i="5"/>
  <c r="G177" i="5" s="1"/>
  <c r="C113" i="5"/>
  <c r="G113" i="5" s="1"/>
  <c r="C141" i="5"/>
  <c r="G141" i="5" s="1"/>
  <c r="C155" i="5"/>
  <c r="G155" i="5" s="1"/>
  <c r="C154" i="5"/>
  <c r="G154" i="5" s="1"/>
  <c r="C151" i="5"/>
  <c r="G151" i="5" s="1"/>
  <c r="C144" i="5"/>
  <c r="G144" i="5" s="1"/>
  <c r="C135" i="5"/>
  <c r="G135" i="5" s="1"/>
  <c r="C136" i="5"/>
  <c r="G136" i="5" s="1"/>
  <c r="C137" i="5"/>
  <c r="G137" i="5" s="1"/>
  <c r="C134" i="5"/>
  <c r="C132" i="5"/>
  <c r="G132" i="5" s="1"/>
  <c r="C126" i="5"/>
  <c r="G126" i="5" s="1"/>
  <c r="C127" i="5"/>
  <c r="G127" i="5" s="1"/>
  <c r="C128" i="5"/>
  <c r="G128" i="5" s="1"/>
  <c r="C129" i="5"/>
  <c r="G129" i="5" s="1"/>
  <c r="C130" i="5"/>
  <c r="G130" i="5" s="1"/>
  <c r="C125" i="5"/>
  <c r="G125" i="5" s="1"/>
  <c r="C121" i="5"/>
  <c r="G121" i="5" s="1"/>
  <c r="C119" i="5"/>
  <c r="G119" i="5" s="1"/>
  <c r="C120" i="5"/>
  <c r="G120" i="5" s="1"/>
  <c r="C122" i="5"/>
  <c r="G122" i="5" s="1"/>
  <c r="C123" i="5"/>
  <c r="G123" i="5" s="1"/>
  <c r="C118" i="5"/>
  <c r="G118" i="5" s="1"/>
  <c r="C114" i="5"/>
  <c r="G114" i="5" s="1"/>
  <c r="C115" i="5"/>
  <c r="G115" i="5" s="1"/>
  <c r="C116" i="5"/>
  <c r="G116" i="5" s="1"/>
  <c r="C110" i="5"/>
  <c r="G110" i="5" s="1"/>
  <c r="C108" i="5"/>
  <c r="G108" i="5" s="1"/>
  <c r="C106" i="5"/>
  <c r="G106" i="5" s="1"/>
  <c r="C80" i="5"/>
  <c r="G80" i="5" s="1"/>
  <c r="C100" i="5"/>
  <c r="G100" i="5" s="1"/>
  <c r="G98" i="5"/>
  <c r="C96" i="5"/>
  <c r="G96" i="5" s="1"/>
  <c r="C91" i="5"/>
  <c r="G91" i="5" s="1"/>
  <c r="C84" i="5"/>
  <c r="G84" i="5" s="1"/>
  <c r="C83" i="5"/>
  <c r="G83" i="5" s="1"/>
  <c r="C79" i="5"/>
  <c r="C77" i="5"/>
  <c r="C76" i="5"/>
  <c r="G76" i="5" s="1"/>
  <c r="C74" i="5"/>
  <c r="G74" i="5" s="1"/>
  <c r="G65" i="5"/>
  <c r="C66" i="5"/>
  <c r="G66" i="5" s="1"/>
  <c r="C67" i="5"/>
  <c r="G67" i="5" s="1"/>
  <c r="C68" i="5"/>
  <c r="G68" i="5" s="1"/>
  <c r="C71" i="5"/>
  <c r="C64" i="5"/>
  <c r="G64" i="5" s="1"/>
  <c r="C58" i="5"/>
  <c r="G58" i="5" s="1"/>
  <c r="C59" i="5"/>
  <c r="G59" i="5" s="1"/>
  <c r="G60" i="5"/>
  <c r="G61" i="5"/>
  <c r="C57" i="5"/>
  <c r="G57" i="5" s="1"/>
  <c r="C55" i="5"/>
  <c r="C54" i="5"/>
  <c r="G54" i="5" s="1"/>
  <c r="C50" i="5"/>
  <c r="C49" i="5"/>
  <c r="G49" i="5" s="1"/>
  <c r="C47" i="5"/>
  <c r="G47" i="5" s="1"/>
  <c r="C45" i="5"/>
  <c r="G45" i="5" s="1"/>
  <c r="F239" i="7"/>
  <c r="F424" i="7"/>
  <c r="F197" i="7"/>
  <c r="G68" i="7" l="1"/>
  <c r="I12" i="7"/>
  <c r="I19" i="7"/>
  <c r="G30" i="7"/>
  <c r="G29" i="7" s="1"/>
  <c r="I29" i="7"/>
  <c r="G301" i="5"/>
  <c r="C300" i="5"/>
  <c r="I25" i="3"/>
  <c r="I24" i="3" s="1"/>
  <c r="L26" i="3"/>
  <c r="I28" i="3"/>
  <c r="L28" i="3" s="1"/>
  <c r="L30" i="3"/>
  <c r="J34" i="3"/>
  <c r="J41" i="3"/>
  <c r="I15" i="3"/>
  <c r="L15" i="3" s="1"/>
  <c r="L16" i="3"/>
  <c r="I35" i="3"/>
  <c r="I34" i="3" s="1"/>
  <c r="L36" i="3"/>
  <c r="I42" i="3"/>
  <c r="I41" i="3" s="1"/>
  <c r="I40" i="3" s="1"/>
  <c r="L43" i="3"/>
  <c r="I13" i="3"/>
  <c r="L13" i="3" s="1"/>
  <c r="L14" i="3"/>
  <c r="L31" i="3"/>
  <c r="L32" i="3"/>
  <c r="J24" i="3"/>
  <c r="L24" i="3" s="1"/>
  <c r="J103" i="7"/>
  <c r="H102" i="7"/>
  <c r="H96" i="7" s="1"/>
  <c r="H95" i="7" s="1"/>
  <c r="G349" i="5"/>
  <c r="J48" i="12"/>
  <c r="J47" i="12" s="1"/>
  <c r="G55" i="5"/>
  <c r="G19" i="12"/>
  <c r="K19" i="12" s="1"/>
  <c r="G266" i="5"/>
  <c r="C265" i="5"/>
  <c r="C256" i="5"/>
  <c r="G256" i="5" s="1"/>
  <c r="G346" i="5"/>
  <c r="G251" i="5"/>
  <c r="G45" i="12"/>
  <c r="K45" i="12" s="1"/>
  <c r="G79" i="5"/>
  <c r="L58" i="12"/>
  <c r="K58" i="12"/>
  <c r="J63" i="12"/>
  <c r="J62" i="12" s="1"/>
  <c r="G262" i="5"/>
  <c r="G350" i="5"/>
  <c r="J12" i="12"/>
  <c r="J74" i="12"/>
  <c r="J21" i="12"/>
  <c r="G14" i="12"/>
  <c r="K14" i="12" s="1"/>
  <c r="G50" i="5"/>
  <c r="G43" i="12"/>
  <c r="K43" i="12" s="1"/>
  <c r="G77" i="5"/>
  <c r="J8" i="12"/>
  <c r="L56" i="12"/>
  <c r="K56" i="12"/>
  <c r="L55" i="12"/>
  <c r="K55" i="12"/>
  <c r="G225" i="5"/>
  <c r="G347" i="5"/>
  <c r="K70" i="12"/>
  <c r="C245" i="5"/>
  <c r="G245" i="5" s="1"/>
  <c r="G246" i="5"/>
  <c r="G44" i="12"/>
  <c r="K44" i="12" s="1"/>
  <c r="G204" i="5"/>
  <c r="G34" i="12"/>
  <c r="K34" i="12" s="1"/>
  <c r="G194" i="5"/>
  <c r="G41" i="12"/>
  <c r="K41" i="12" s="1"/>
  <c r="G134" i="5"/>
  <c r="G36" i="12"/>
  <c r="K36" i="12" s="1"/>
  <c r="G71" i="5"/>
  <c r="G25" i="12"/>
  <c r="K25" i="12" s="1"/>
  <c r="G30" i="12"/>
  <c r="K30" i="12" s="1"/>
  <c r="H16" i="12"/>
  <c r="G75" i="12"/>
  <c r="K75" i="12" s="1"/>
  <c r="G77" i="12"/>
  <c r="K77" i="12" s="1"/>
  <c r="J16" i="12"/>
  <c r="C153" i="5"/>
  <c r="G71" i="12"/>
  <c r="K71" i="12" s="1"/>
  <c r="H21" i="12"/>
  <c r="J40" i="12"/>
  <c r="H65" i="12"/>
  <c r="H61" i="12" s="1"/>
  <c r="H14" i="1" s="1"/>
  <c r="H7" i="12"/>
  <c r="G69" i="12"/>
  <c r="K69" i="12" s="1"/>
  <c r="G9" i="12"/>
  <c r="H40" i="12"/>
  <c r="G20" i="12"/>
  <c r="K20" i="12" s="1"/>
  <c r="G54" i="12"/>
  <c r="G50" i="12"/>
  <c r="K50" i="12" s="1"/>
  <c r="G35" i="12"/>
  <c r="K35" i="12" s="1"/>
  <c r="G27" i="12"/>
  <c r="K27" i="12" s="1"/>
  <c r="G17" i="12"/>
  <c r="K17" i="12" s="1"/>
  <c r="G33" i="12"/>
  <c r="K33" i="12" s="1"/>
  <c r="G49" i="12"/>
  <c r="K49" i="12" s="1"/>
  <c r="G37" i="12"/>
  <c r="K37" i="12" s="1"/>
  <c r="H28" i="12"/>
  <c r="G24" i="12"/>
  <c r="K24" i="12" s="1"/>
  <c r="G67" i="12"/>
  <c r="K67" i="12" s="1"/>
  <c r="J38" i="12"/>
  <c r="J28" i="12"/>
  <c r="G13" i="12"/>
  <c r="G22" i="12"/>
  <c r="K22" i="12" s="1"/>
  <c r="G32" i="12"/>
  <c r="K32" i="12" s="1"/>
  <c r="G51" i="12"/>
  <c r="K51" i="12" s="1"/>
  <c r="G23" i="12"/>
  <c r="K23" i="12" s="1"/>
  <c r="G39" i="12"/>
  <c r="K39" i="12" s="1"/>
  <c r="G42" i="12"/>
  <c r="K42" i="12" s="1"/>
  <c r="G29" i="12"/>
  <c r="K29" i="12" s="1"/>
  <c r="G31" i="12"/>
  <c r="K31" i="12" s="1"/>
  <c r="G64" i="12"/>
  <c r="J66" i="12"/>
  <c r="G11" i="12"/>
  <c r="K11" i="12" s="1"/>
  <c r="G46" i="12"/>
  <c r="K46" i="12" s="1"/>
  <c r="G26" i="12"/>
  <c r="K26" i="12" s="1"/>
  <c r="G18" i="12"/>
  <c r="K18" i="12" s="1"/>
  <c r="C324" i="5"/>
  <c r="J294" i="7"/>
  <c r="K102" i="7"/>
  <c r="H13" i="7"/>
  <c r="I68" i="7"/>
  <c r="I64" i="7" s="1"/>
  <c r="J102" i="7"/>
  <c r="K95" i="7"/>
  <c r="K96" i="7"/>
  <c r="J110" i="7"/>
  <c r="J17" i="3"/>
  <c r="E162" i="5"/>
  <c r="H162" i="5" s="1"/>
  <c r="H21" i="3"/>
  <c r="H20" i="3" s="1"/>
  <c r="J21" i="3"/>
  <c r="I80" i="7"/>
  <c r="J293" i="7"/>
  <c r="J292" i="7" s="1"/>
  <c r="G64" i="7"/>
  <c r="G80" i="7"/>
  <c r="H17" i="3"/>
  <c r="J27" i="3"/>
  <c r="H27" i="3"/>
  <c r="I21" i="3"/>
  <c r="I20" i="3" s="1"/>
  <c r="I17" i="3"/>
  <c r="I11" i="7" l="1"/>
  <c r="G79" i="7"/>
  <c r="G78" i="7" s="1"/>
  <c r="G28" i="7"/>
  <c r="I28" i="7"/>
  <c r="L25" i="3"/>
  <c r="I27" i="3"/>
  <c r="L27" i="3" s="1"/>
  <c r="L35" i="3"/>
  <c r="J40" i="3"/>
  <c r="L41" i="3"/>
  <c r="J12" i="3"/>
  <c r="L17" i="3"/>
  <c r="L42" i="3"/>
  <c r="L34" i="3"/>
  <c r="J20" i="3"/>
  <c r="L20" i="3" s="1"/>
  <c r="L21" i="3"/>
  <c r="J7" i="12"/>
  <c r="G63" i="12"/>
  <c r="K63" i="12" s="1"/>
  <c r="K64" i="12"/>
  <c r="C152" i="5"/>
  <c r="G152" i="5" s="1"/>
  <c r="G153" i="5"/>
  <c r="G53" i="12"/>
  <c r="K53" i="12" s="1"/>
  <c r="K54" i="12"/>
  <c r="G12" i="12"/>
  <c r="K12" i="12" s="1"/>
  <c r="K13" i="12"/>
  <c r="G8" i="12"/>
  <c r="K8" i="12" s="1"/>
  <c r="K9" i="12"/>
  <c r="G48" i="12"/>
  <c r="K48" i="12" s="1"/>
  <c r="H15" i="12"/>
  <c r="H6" i="12" s="1"/>
  <c r="H13" i="1" s="1"/>
  <c r="G38" i="12"/>
  <c r="K38" i="12" s="1"/>
  <c r="G66" i="12"/>
  <c r="K66" i="12" s="1"/>
  <c r="G74" i="12"/>
  <c r="K74" i="12" s="1"/>
  <c r="G10" i="12"/>
  <c r="K10" i="12" s="1"/>
  <c r="G28" i="12"/>
  <c r="K28" i="12" s="1"/>
  <c r="G21" i="12"/>
  <c r="K21" i="12" s="1"/>
  <c r="G76" i="12"/>
  <c r="K76" i="12" s="1"/>
  <c r="J65" i="12"/>
  <c r="J15" i="12"/>
  <c r="G16" i="12"/>
  <c r="K16" i="12" s="1"/>
  <c r="G40" i="12"/>
  <c r="K40" i="12" s="1"/>
  <c r="I12" i="3"/>
  <c r="J95" i="7"/>
  <c r="H12" i="3"/>
  <c r="H11" i="3" s="1"/>
  <c r="H10" i="3" s="1"/>
  <c r="I11" i="3" l="1"/>
  <c r="I10" i="3" s="1"/>
  <c r="J11" i="3"/>
  <c r="J10" i="3" s="1"/>
  <c r="L12" i="3"/>
  <c r="L40" i="3"/>
  <c r="G62" i="12"/>
  <c r="K62" i="12" s="1"/>
  <c r="J61" i="12"/>
  <c r="J14" i="1" s="1"/>
  <c r="G52" i="12"/>
  <c r="K52" i="12" s="1"/>
  <c r="G47" i="12"/>
  <c r="K47" i="12" s="1"/>
  <c r="H5" i="12"/>
  <c r="G7" i="12"/>
  <c r="K7" i="12" s="1"/>
  <c r="G65" i="12"/>
  <c r="K65" i="12" s="1"/>
  <c r="J6" i="12"/>
  <c r="G15" i="12"/>
  <c r="K15" i="12" s="1"/>
  <c r="J96" i="7"/>
  <c r="F467" i="7"/>
  <c r="F464" i="7" s="1"/>
  <c r="G435" i="7"/>
  <c r="F435" i="7"/>
  <c r="G366" i="7"/>
  <c r="H366" i="7"/>
  <c r="J366" i="7" s="1"/>
  <c r="F366" i="7"/>
  <c r="K366" i="7" s="1"/>
  <c r="F81" i="7"/>
  <c r="F58" i="7"/>
  <c r="F57" i="7" s="1"/>
  <c r="K60" i="7"/>
  <c r="F40" i="7"/>
  <c r="F69" i="7"/>
  <c r="F13" i="7"/>
  <c r="F20" i="7"/>
  <c r="K14" i="7"/>
  <c r="K16" i="7"/>
  <c r="K18" i="7"/>
  <c r="K21" i="7"/>
  <c r="K23" i="7"/>
  <c r="K25" i="7"/>
  <c r="K32" i="7"/>
  <c r="K33" i="7"/>
  <c r="K35" i="7"/>
  <c r="K36" i="7"/>
  <c r="K37" i="7"/>
  <c r="K38" i="7"/>
  <c r="K39" i="7"/>
  <c r="K41" i="7"/>
  <c r="K42" i="7"/>
  <c r="K43" i="7"/>
  <c r="K44" i="7"/>
  <c r="K45" i="7"/>
  <c r="K46" i="7"/>
  <c r="K47" i="7"/>
  <c r="K48" i="7"/>
  <c r="K49" i="7"/>
  <c r="K51" i="7"/>
  <c r="K54" i="7"/>
  <c r="K56" i="7"/>
  <c r="K59" i="7"/>
  <c r="K67" i="7"/>
  <c r="K70" i="7"/>
  <c r="K71" i="7"/>
  <c r="K73" i="7"/>
  <c r="K75" i="7"/>
  <c r="K82" i="7"/>
  <c r="K84" i="7"/>
  <c r="K85" i="7"/>
  <c r="K89" i="7"/>
  <c r="K160" i="7"/>
  <c r="K162" i="7"/>
  <c r="K164" i="7"/>
  <c r="K167" i="7"/>
  <c r="K168" i="7"/>
  <c r="K169" i="7"/>
  <c r="K170" i="7"/>
  <c r="K172" i="7"/>
  <c r="K173" i="7"/>
  <c r="K174" i="7"/>
  <c r="K175" i="7"/>
  <c r="K176" i="7"/>
  <c r="K177" i="7"/>
  <c r="K179" i="7"/>
  <c r="K180" i="7"/>
  <c r="K181" i="7"/>
  <c r="K182" i="7"/>
  <c r="K183" i="7"/>
  <c r="K184" i="7"/>
  <c r="K186" i="7"/>
  <c r="K188" i="7"/>
  <c r="K190" i="7"/>
  <c r="K191" i="7"/>
  <c r="K195" i="7"/>
  <c r="K198" i="7"/>
  <c r="K205" i="7"/>
  <c r="K208" i="7"/>
  <c r="K209" i="7"/>
  <c r="K210" i="7"/>
  <c r="K228" i="7"/>
  <c r="K230" i="7"/>
  <c r="K232" i="7"/>
  <c r="K235" i="7"/>
  <c r="K236" i="7"/>
  <c r="K237" i="7"/>
  <c r="K238" i="7"/>
  <c r="K240" i="7"/>
  <c r="K241" i="7"/>
  <c r="K242" i="7"/>
  <c r="K243" i="7"/>
  <c r="K244" i="7"/>
  <c r="K245" i="7"/>
  <c r="K247" i="7"/>
  <c r="K248" i="7"/>
  <c r="K249" i="7"/>
  <c r="K250" i="7"/>
  <c r="K251" i="7"/>
  <c r="K252" i="7"/>
  <c r="K253" i="7"/>
  <c r="K254" i="7"/>
  <c r="K255" i="7"/>
  <c r="K257" i="7"/>
  <c r="K259" i="7"/>
  <c r="K260" i="7"/>
  <c r="K261" i="7"/>
  <c r="K262" i="7"/>
  <c r="K263" i="7"/>
  <c r="K266" i="7"/>
  <c r="K267" i="7"/>
  <c r="K268" i="7"/>
  <c r="K271" i="7"/>
  <c r="K281" i="7"/>
  <c r="K284" i="7"/>
  <c r="K287" i="7"/>
  <c r="K289" i="7"/>
  <c r="K319" i="7"/>
  <c r="K321" i="7"/>
  <c r="K323" i="7"/>
  <c r="K326" i="7"/>
  <c r="K331" i="7"/>
  <c r="K332" i="7"/>
  <c r="K339" i="7"/>
  <c r="K342" i="7"/>
  <c r="K344" i="7"/>
  <c r="K346" i="7"/>
  <c r="K348" i="7"/>
  <c r="K352" i="7"/>
  <c r="K365" i="7"/>
  <c r="K369" i="7"/>
  <c r="K372" i="7"/>
  <c r="K373" i="7"/>
  <c r="K374" i="7"/>
  <c r="K375" i="7"/>
  <c r="K380" i="7"/>
  <c r="K384" i="7"/>
  <c r="K386" i="7"/>
  <c r="K387" i="7"/>
  <c r="K400" i="7"/>
  <c r="K407" i="7"/>
  <c r="K409" i="7"/>
  <c r="K411" i="7"/>
  <c r="K414" i="7"/>
  <c r="K415" i="7"/>
  <c r="K416" i="7"/>
  <c r="K417" i="7"/>
  <c r="K419" i="7"/>
  <c r="K420" i="7"/>
  <c r="K421" i="7"/>
  <c r="K422" i="7"/>
  <c r="K423" i="7"/>
  <c r="K425" i="7"/>
  <c r="K426" i="7"/>
  <c r="K427" i="7"/>
  <c r="K429" i="7"/>
  <c r="K430" i="7"/>
  <c r="K432" i="7"/>
  <c r="K434" i="7"/>
  <c r="K437" i="7"/>
  <c r="K439" i="7"/>
  <c r="K442" i="7"/>
  <c r="K446" i="7"/>
  <c r="K449" i="7"/>
  <c r="K452" i="7"/>
  <c r="K454" i="7"/>
  <c r="K463" i="7"/>
  <c r="K479" i="7"/>
  <c r="K481" i="7"/>
  <c r="K483" i="7"/>
  <c r="K486" i="7"/>
  <c r="K487" i="7"/>
  <c r="K488" i="7"/>
  <c r="K490" i="7"/>
  <c r="K493" i="7"/>
  <c r="K497" i="7"/>
  <c r="F482" i="7"/>
  <c r="F480" i="7"/>
  <c r="F478" i="7"/>
  <c r="F462" i="7"/>
  <c r="F453" i="7"/>
  <c r="F447" i="7" s="1"/>
  <c r="F445" i="7"/>
  <c r="F444" i="7" s="1"/>
  <c r="F441" i="7"/>
  <c r="F440" i="7" s="1"/>
  <c r="F433" i="7"/>
  <c r="F418" i="7"/>
  <c r="F410" i="7"/>
  <c r="F408" i="7"/>
  <c r="F406" i="7"/>
  <c r="F399" i="7"/>
  <c r="F398" i="7" s="1"/>
  <c r="F394" i="7" s="1"/>
  <c r="F382" i="7"/>
  <c r="F368" i="7"/>
  <c r="F364" i="7"/>
  <c r="F351" i="7"/>
  <c r="F350" i="7" s="1"/>
  <c r="F345" i="7"/>
  <c r="F343" i="7"/>
  <c r="F322" i="7"/>
  <c r="F320" i="7"/>
  <c r="F288" i="7"/>
  <c r="F286" i="7"/>
  <c r="F280" i="7"/>
  <c r="F279" i="7" s="1"/>
  <c r="F270" i="7"/>
  <c r="F269" i="7" s="1"/>
  <c r="F265" i="7"/>
  <c r="F258" i="7"/>
  <c r="F256" i="7"/>
  <c r="F246" i="7"/>
  <c r="F234" i="7"/>
  <c r="F229" i="7"/>
  <c r="F227" i="7"/>
  <c r="F206" i="7"/>
  <c r="F204" i="7"/>
  <c r="F203" i="7" s="1"/>
  <c r="F192" i="7"/>
  <c r="F185" i="7"/>
  <c r="F163" i="7"/>
  <c r="F159" i="7"/>
  <c r="F91" i="7"/>
  <c r="F90" i="7" s="1"/>
  <c r="F86" i="7"/>
  <c r="F83" i="7"/>
  <c r="F74" i="7"/>
  <c r="F66" i="7"/>
  <c r="F65" i="7" s="1"/>
  <c r="F50" i="7"/>
  <c r="F24" i="7"/>
  <c r="F22" i="7"/>
  <c r="F17" i="7"/>
  <c r="F15" i="7"/>
  <c r="I10" i="1" l="1"/>
  <c r="L11" i="3"/>
  <c r="L10" i="3"/>
  <c r="G61" i="12"/>
  <c r="K61" i="12" s="1"/>
  <c r="G6" i="12"/>
  <c r="K6" i="12" s="1"/>
  <c r="J13" i="1"/>
  <c r="J5" i="12"/>
  <c r="F458" i="7"/>
  <c r="F457" i="7" s="1"/>
  <c r="K464" i="7"/>
  <c r="F282" i="7"/>
  <c r="F278" i="7" s="1"/>
  <c r="F19" i="7"/>
  <c r="K467" i="7"/>
  <c r="J467" i="7"/>
  <c r="F68" i="7"/>
  <c r="F64" i="7" s="1"/>
  <c r="K13" i="7"/>
  <c r="F12" i="7"/>
  <c r="F363" i="7"/>
  <c r="F80" i="7"/>
  <c r="F79" i="7" s="1"/>
  <c r="F349" i="7"/>
  <c r="F477" i="7"/>
  <c r="F476" i="7" s="1"/>
  <c r="F443" i="7"/>
  <c r="F412" i="7"/>
  <c r="F405" i="7"/>
  <c r="F370" i="7"/>
  <c r="F324" i="7"/>
  <c r="F317" i="7"/>
  <c r="F264" i="7"/>
  <c r="F233" i="7"/>
  <c r="F226" i="7"/>
  <c r="F202" i="7"/>
  <c r="F196" i="7"/>
  <c r="F165" i="7"/>
  <c r="F158" i="7"/>
  <c r="F30" i="7"/>
  <c r="F29" i="7" s="1"/>
  <c r="G36" i="3"/>
  <c r="K36" i="3" s="1"/>
  <c r="G32" i="3"/>
  <c r="G30" i="3"/>
  <c r="G26" i="3"/>
  <c r="K26" i="3" s="1"/>
  <c r="G19" i="3"/>
  <c r="K19" i="3" s="1"/>
  <c r="G18" i="3"/>
  <c r="K18" i="3" s="1"/>
  <c r="G16" i="3"/>
  <c r="K16" i="3" s="1"/>
  <c r="G14" i="3"/>
  <c r="K14" i="3" s="1"/>
  <c r="K32" i="3" l="1"/>
  <c r="G31" i="3"/>
  <c r="F11" i="7"/>
  <c r="F404" i="7"/>
  <c r="F403" i="7" s="1"/>
  <c r="G28" i="3"/>
  <c r="K30" i="3"/>
  <c r="G14" i="1"/>
  <c r="K14" i="1" s="1"/>
  <c r="G5" i="12"/>
  <c r="K5" i="12" s="1"/>
  <c r="G13" i="1"/>
  <c r="K13" i="1" s="1"/>
  <c r="F28" i="7"/>
  <c r="F157" i="7"/>
  <c r="F156" i="7" s="1"/>
  <c r="F225" i="7"/>
  <c r="F316" i="7"/>
  <c r="F315" i="7" s="1"/>
  <c r="F362" i="7"/>
  <c r="F361" i="7" s="1"/>
  <c r="F475" i="7"/>
  <c r="F78" i="7"/>
  <c r="F19" i="5"/>
  <c r="H19" i="5" l="1"/>
  <c r="G19" i="5"/>
  <c r="K28" i="3"/>
  <c r="F224" i="7"/>
  <c r="F10" i="7"/>
  <c r="F8" i="7" l="1"/>
  <c r="G25" i="3"/>
  <c r="K25" i="3" s="1"/>
  <c r="G26" i="1" l="1"/>
  <c r="K26" i="1" s="1"/>
  <c r="H26" i="1"/>
  <c r="J463" i="7"/>
  <c r="J14" i="7"/>
  <c r="J13" i="7"/>
  <c r="K15" i="7"/>
  <c r="K17" i="7"/>
  <c r="G17" i="7"/>
  <c r="G20" i="7"/>
  <c r="G19" i="7" s="1"/>
  <c r="K22" i="7"/>
  <c r="K24" i="7"/>
  <c r="K31" i="7"/>
  <c r="K34" i="7"/>
  <c r="E57" i="5"/>
  <c r="K40" i="7"/>
  <c r="J46" i="7"/>
  <c r="K50" i="7"/>
  <c r="K52" i="7"/>
  <c r="H80" i="5"/>
  <c r="H54" i="7"/>
  <c r="E83" i="5"/>
  <c r="H83" i="5" s="1"/>
  <c r="K69" i="7"/>
  <c r="H71" i="7"/>
  <c r="E96" i="5" s="1"/>
  <c r="E93" i="5" s="1"/>
  <c r="K72" i="7"/>
  <c r="K74" i="7"/>
  <c r="K81" i="7"/>
  <c r="K83" i="7"/>
  <c r="I159" i="7"/>
  <c r="G159" i="7"/>
  <c r="E106" i="5"/>
  <c r="H106" i="5" s="1"/>
  <c r="I161" i="7"/>
  <c r="K161" i="7" s="1"/>
  <c r="G161" i="7"/>
  <c r="E108" i="5"/>
  <c r="H108" i="5" s="1"/>
  <c r="I163" i="7"/>
  <c r="K163" i="7" s="1"/>
  <c r="G163" i="7"/>
  <c r="E110" i="5"/>
  <c r="H110" i="5" s="1"/>
  <c r="K166" i="7"/>
  <c r="E114" i="5"/>
  <c r="H114" i="5" s="1"/>
  <c r="E115" i="5"/>
  <c r="H115" i="5" s="1"/>
  <c r="E116" i="5"/>
  <c r="H116" i="5" s="1"/>
  <c r="E113" i="5"/>
  <c r="H113" i="5" s="1"/>
  <c r="K171" i="7"/>
  <c r="E119" i="5"/>
  <c r="H119" i="5" s="1"/>
  <c r="E120" i="5"/>
  <c r="H120" i="5" s="1"/>
  <c r="E121" i="5"/>
  <c r="H121" i="5" s="1"/>
  <c r="E122" i="5"/>
  <c r="E123" i="5"/>
  <c r="E118" i="5"/>
  <c r="H118" i="5" s="1"/>
  <c r="K178" i="7"/>
  <c r="E126" i="5"/>
  <c r="H126" i="5" s="1"/>
  <c r="E127" i="5"/>
  <c r="H127" i="5" s="1"/>
  <c r="E128" i="5"/>
  <c r="H128" i="5" s="1"/>
  <c r="E129" i="5"/>
  <c r="H129" i="5" s="1"/>
  <c r="E130" i="5"/>
  <c r="H130" i="5" s="1"/>
  <c r="E125" i="5"/>
  <c r="I185" i="7"/>
  <c r="G185" i="7"/>
  <c r="G165" i="7" s="1"/>
  <c r="E132" i="5"/>
  <c r="H132" i="5" s="1"/>
  <c r="E134" i="5"/>
  <c r="H134" i="5" s="1"/>
  <c r="E135" i="5"/>
  <c r="H135" i="5" s="1"/>
  <c r="E136" i="5"/>
  <c r="H136" i="5" s="1"/>
  <c r="E137" i="5"/>
  <c r="H137" i="5" s="1"/>
  <c r="K193" i="7"/>
  <c r="G192" i="7"/>
  <c r="H195" i="7"/>
  <c r="H193" i="7" s="1"/>
  <c r="H192" i="7" s="1"/>
  <c r="G197" i="7"/>
  <c r="G196" i="7" s="1"/>
  <c r="E144" i="5"/>
  <c r="H144" i="5" s="1"/>
  <c r="I204" i="7"/>
  <c r="G204" i="7"/>
  <c r="G203" i="7" s="1"/>
  <c r="G202" i="7" s="1"/>
  <c r="E151" i="5"/>
  <c r="H151" i="5" s="1"/>
  <c r="E155" i="5"/>
  <c r="J210" i="7"/>
  <c r="I227" i="7"/>
  <c r="G227" i="7"/>
  <c r="E170" i="5"/>
  <c r="I229" i="7"/>
  <c r="K229" i="7" s="1"/>
  <c r="G229" i="7"/>
  <c r="I231" i="7"/>
  <c r="K231" i="7" s="1"/>
  <c r="G231" i="7"/>
  <c r="E174" i="5"/>
  <c r="H174" i="5" s="1"/>
  <c r="K234" i="7"/>
  <c r="H236" i="7"/>
  <c r="K239" i="7"/>
  <c r="K246" i="7"/>
  <c r="I256" i="7"/>
  <c r="G256" i="7"/>
  <c r="G233" i="7" s="1"/>
  <c r="K258" i="7"/>
  <c r="G265" i="7"/>
  <c r="G264" i="7" s="1"/>
  <c r="H267" i="7"/>
  <c r="H268" i="7"/>
  <c r="G270" i="7"/>
  <c r="G269" i="7" s="1"/>
  <c r="I280" i="7"/>
  <c r="I279" i="7" s="1"/>
  <c r="G280" i="7"/>
  <c r="G279" i="7" s="1"/>
  <c r="K283" i="7"/>
  <c r="H283" i="7"/>
  <c r="K286" i="7"/>
  <c r="G286" i="7"/>
  <c r="I288" i="7"/>
  <c r="G288" i="7"/>
  <c r="I318" i="7"/>
  <c r="G318" i="7"/>
  <c r="E239" i="5"/>
  <c r="H239" i="5" s="1"/>
  <c r="I320" i="7"/>
  <c r="G320" i="7"/>
  <c r="K322" i="7"/>
  <c r="K325" i="7"/>
  <c r="K330" i="7"/>
  <c r="K336" i="7"/>
  <c r="I343" i="7"/>
  <c r="I324" i="7" s="1"/>
  <c r="G343" i="7"/>
  <c r="E264" i="5"/>
  <c r="H264" i="5" s="1"/>
  <c r="K345" i="7"/>
  <c r="G345" i="7"/>
  <c r="I350" i="7"/>
  <c r="I349" i="7" s="1"/>
  <c r="G349" i="7"/>
  <c r="G364" i="7"/>
  <c r="I368" i="7"/>
  <c r="K371" i="7"/>
  <c r="J373" i="7"/>
  <c r="J374" i="7"/>
  <c r="H375" i="7"/>
  <c r="J375" i="7" s="1"/>
  <c r="K376" i="7"/>
  <c r="H376" i="7"/>
  <c r="G382" i="7"/>
  <c r="H387" i="7"/>
  <c r="H382" i="7" s="1"/>
  <c r="J386" i="7"/>
  <c r="J384" i="7"/>
  <c r="K390" i="7"/>
  <c r="I399" i="7"/>
  <c r="K399" i="7" s="1"/>
  <c r="G399" i="7"/>
  <c r="G398" i="7" s="1"/>
  <c r="G394" i="7" s="1"/>
  <c r="G406" i="7"/>
  <c r="I408" i="7"/>
  <c r="G408" i="7"/>
  <c r="I410" i="7"/>
  <c r="K410" i="7" s="1"/>
  <c r="G410" i="7"/>
  <c r="G413" i="7"/>
  <c r="H417" i="7"/>
  <c r="J414" i="7"/>
  <c r="K418" i="7"/>
  <c r="G418" i="7"/>
  <c r="K424" i="7"/>
  <c r="G424" i="7"/>
  <c r="J432" i="7"/>
  <c r="K433" i="7"/>
  <c r="G433" i="7"/>
  <c r="K435" i="7"/>
  <c r="H314" i="5"/>
  <c r="I441" i="7"/>
  <c r="G441" i="7"/>
  <c r="G440" i="7" s="1"/>
  <c r="H441" i="7"/>
  <c r="H440" i="7" s="1"/>
  <c r="I445" i="7"/>
  <c r="G445" i="7"/>
  <c r="G444" i="7" s="1"/>
  <c r="H322" i="5"/>
  <c r="H448" i="7"/>
  <c r="J452" i="7"/>
  <c r="I453" i="7"/>
  <c r="I447" i="7" s="1"/>
  <c r="G453" i="7"/>
  <c r="H453" i="7"/>
  <c r="H462" i="7"/>
  <c r="I462" i="7"/>
  <c r="G462" i="7"/>
  <c r="I158" i="7" l="1"/>
  <c r="G324" i="7"/>
  <c r="G226" i="7"/>
  <c r="G317" i="7"/>
  <c r="G282" i="7"/>
  <c r="G278" i="7" s="1"/>
  <c r="G158" i="7"/>
  <c r="K368" i="7"/>
  <c r="I363" i="7"/>
  <c r="I362" i="7" s="1"/>
  <c r="I226" i="7"/>
  <c r="K288" i="7"/>
  <c r="I282" i="7"/>
  <c r="I278" i="7" s="1"/>
  <c r="K185" i="7"/>
  <c r="I165" i="7"/>
  <c r="I405" i="7"/>
  <c r="K318" i="7"/>
  <c r="I317" i="7"/>
  <c r="K256" i="7"/>
  <c r="I233" i="7"/>
  <c r="K233" i="7" s="1"/>
  <c r="E77" i="5"/>
  <c r="H77" i="5" s="1"/>
  <c r="H125" i="5"/>
  <c r="H155" i="5"/>
  <c r="I69" i="12"/>
  <c r="L69" i="12" s="1"/>
  <c r="H123" i="5"/>
  <c r="H122" i="5"/>
  <c r="H57" i="5"/>
  <c r="E56" i="5"/>
  <c r="E169" i="5"/>
  <c r="H170" i="5"/>
  <c r="I70" i="12"/>
  <c r="L70" i="12" s="1"/>
  <c r="H96" i="5"/>
  <c r="K159" i="7"/>
  <c r="K343" i="7"/>
  <c r="K324" i="7"/>
  <c r="K408" i="7"/>
  <c r="K453" i="7"/>
  <c r="K447" i="7"/>
  <c r="K320" i="7"/>
  <c r="H258" i="7"/>
  <c r="J258" i="7" s="1"/>
  <c r="J332" i="7"/>
  <c r="J330" i="7"/>
  <c r="H371" i="7"/>
  <c r="J371" i="7" s="1"/>
  <c r="E154" i="5"/>
  <c r="H207" i="7"/>
  <c r="H206" i="7" s="1"/>
  <c r="E141" i="5"/>
  <c r="H141" i="5" s="1"/>
  <c r="K382" i="7"/>
  <c r="K364" i="7"/>
  <c r="J339" i="7"/>
  <c r="J336" i="7"/>
  <c r="K227" i="7"/>
  <c r="K413" i="7"/>
  <c r="K412" i="7"/>
  <c r="K406" i="7"/>
  <c r="H399" i="7"/>
  <c r="H398" i="7" s="1"/>
  <c r="H394" i="7" s="1"/>
  <c r="E325" i="5"/>
  <c r="H325" i="5" s="1"/>
  <c r="J346" i="7"/>
  <c r="E266" i="5"/>
  <c r="H266" i="5" s="1"/>
  <c r="H286" i="7"/>
  <c r="J286" i="7" s="1"/>
  <c r="E230" i="5"/>
  <c r="H256" i="7"/>
  <c r="E199" i="5"/>
  <c r="H199" i="5" s="1"/>
  <c r="J172" i="7"/>
  <c r="J71" i="7"/>
  <c r="J419" i="7"/>
  <c r="H295" i="5"/>
  <c r="H408" i="7"/>
  <c r="J408" i="7" s="1"/>
  <c r="E285" i="5"/>
  <c r="H285" i="5" s="1"/>
  <c r="H364" i="7"/>
  <c r="J364" i="7" s="1"/>
  <c r="E283" i="5"/>
  <c r="H283" i="5" s="1"/>
  <c r="H288" i="7"/>
  <c r="E232" i="5"/>
  <c r="H270" i="7"/>
  <c r="H269" i="7" s="1"/>
  <c r="E213" i="5"/>
  <c r="J267" i="7"/>
  <c r="E209" i="5"/>
  <c r="H209" i="5" s="1"/>
  <c r="J263" i="7"/>
  <c r="E205" i="5"/>
  <c r="H205" i="5" s="1"/>
  <c r="H197" i="7"/>
  <c r="H196" i="7" s="1"/>
  <c r="J185" i="7"/>
  <c r="H161" i="7"/>
  <c r="J161" i="7" s="1"/>
  <c r="H81" i="7"/>
  <c r="J81" i="7" s="1"/>
  <c r="H72" i="7"/>
  <c r="J72" i="7" s="1"/>
  <c r="J56" i="7"/>
  <c r="J41" i="7"/>
  <c r="J179" i="7"/>
  <c r="J167" i="7"/>
  <c r="I90" i="7"/>
  <c r="H433" i="7"/>
  <c r="J433" i="7" s="1"/>
  <c r="E310" i="5"/>
  <c r="J430" i="7"/>
  <c r="J390" i="7"/>
  <c r="E312" i="5"/>
  <c r="H312" i="5" s="1"/>
  <c r="J342" i="7"/>
  <c r="E262" i="5"/>
  <c r="E256" i="5" s="1"/>
  <c r="J325" i="7"/>
  <c r="E246" i="5"/>
  <c r="H280" i="7"/>
  <c r="H279" i="7" s="1"/>
  <c r="E223" i="5"/>
  <c r="J266" i="7"/>
  <c r="E208" i="5"/>
  <c r="J262" i="7"/>
  <c r="E204" i="5"/>
  <c r="J235" i="7"/>
  <c r="E177" i="5"/>
  <c r="H177" i="5" s="1"/>
  <c r="J209" i="7"/>
  <c r="J163" i="7"/>
  <c r="J85" i="7"/>
  <c r="H66" i="7"/>
  <c r="H65" i="7" s="1"/>
  <c r="J33" i="7"/>
  <c r="H22" i="7"/>
  <c r="J22" i="7" s="1"/>
  <c r="J372" i="7"/>
  <c r="E290" i="5"/>
  <c r="H290" i="5" s="1"/>
  <c r="J268" i="7"/>
  <c r="E210" i="5"/>
  <c r="H231" i="7"/>
  <c r="J231" i="7" s="1"/>
  <c r="J190" i="7"/>
  <c r="H159" i="7"/>
  <c r="J159" i="7" s="1"/>
  <c r="J21" i="7"/>
  <c r="J439" i="7"/>
  <c r="H315" i="5"/>
  <c r="J425" i="7"/>
  <c r="E301" i="5"/>
  <c r="J387" i="7"/>
  <c r="E308" i="5"/>
  <c r="H308" i="5" s="1"/>
  <c r="H368" i="7"/>
  <c r="J368" i="7" s="1"/>
  <c r="E287" i="5"/>
  <c r="H287" i="5" s="1"/>
  <c r="J348" i="7"/>
  <c r="H268" i="5"/>
  <c r="J331" i="7"/>
  <c r="E251" i="5"/>
  <c r="E250" i="5" s="1"/>
  <c r="H320" i="7"/>
  <c r="J320" i="7" s="1"/>
  <c r="E241" i="5"/>
  <c r="H241" i="5" s="1"/>
  <c r="J283" i="7"/>
  <c r="E226" i="5"/>
  <c r="J259" i="7"/>
  <c r="E201" i="5"/>
  <c r="J247" i="7"/>
  <c r="E189" i="5"/>
  <c r="I29" i="12" s="1"/>
  <c r="J240" i="7"/>
  <c r="E182" i="5"/>
  <c r="H182" i="5" s="1"/>
  <c r="H229" i="7"/>
  <c r="J229" i="7" s="1"/>
  <c r="E172" i="5"/>
  <c r="H172" i="5" s="1"/>
  <c r="J208" i="7"/>
  <c r="J191" i="7"/>
  <c r="J188" i="7"/>
  <c r="H91" i="7"/>
  <c r="H90" i="7" s="1"/>
  <c r="H74" i="7"/>
  <c r="J74" i="7" s="1"/>
  <c r="H58" i="7"/>
  <c r="H57" i="7" s="1"/>
  <c r="J57" i="7" s="1"/>
  <c r="J35" i="7"/>
  <c r="J429" i="7"/>
  <c r="J421" i="7"/>
  <c r="H297" i="5"/>
  <c r="J251" i="7"/>
  <c r="E193" i="5"/>
  <c r="J245" i="7"/>
  <c r="E187" i="5"/>
  <c r="I27" i="12" s="1"/>
  <c r="J241" i="7"/>
  <c r="E183" i="5"/>
  <c r="H183" i="5" s="1"/>
  <c r="J181" i="7"/>
  <c r="J174" i="7"/>
  <c r="J43" i="7"/>
  <c r="J427" i="7"/>
  <c r="E303" i="5"/>
  <c r="H303" i="5" s="1"/>
  <c r="J260" i="7"/>
  <c r="E202" i="5"/>
  <c r="H202" i="5" s="1"/>
  <c r="J250" i="7"/>
  <c r="E192" i="5"/>
  <c r="I32" i="12" s="1"/>
  <c r="J244" i="7"/>
  <c r="E186" i="5"/>
  <c r="H186" i="5" s="1"/>
  <c r="J236" i="7"/>
  <c r="E178" i="5"/>
  <c r="H178" i="5" s="1"/>
  <c r="J184" i="7"/>
  <c r="J173" i="7"/>
  <c r="J38" i="7"/>
  <c r="J253" i="7"/>
  <c r="E195" i="5"/>
  <c r="J249" i="7"/>
  <c r="E191" i="5"/>
  <c r="H191" i="5" s="1"/>
  <c r="J243" i="7"/>
  <c r="E185" i="5"/>
  <c r="J183" i="7"/>
  <c r="J176" i="7"/>
  <c r="J169" i="7"/>
  <c r="J49" i="7"/>
  <c r="J45" i="7"/>
  <c r="J37" i="7"/>
  <c r="J261" i="7"/>
  <c r="E203" i="5"/>
  <c r="J255" i="7"/>
  <c r="E197" i="5"/>
  <c r="H197" i="5" s="1"/>
  <c r="J237" i="7"/>
  <c r="E179" i="5"/>
  <c r="H179" i="5" s="1"/>
  <c r="J47" i="7"/>
  <c r="J39" i="7"/>
  <c r="J420" i="7"/>
  <c r="E296" i="5"/>
  <c r="H296" i="5" s="1"/>
  <c r="J417" i="7"/>
  <c r="E293" i="5"/>
  <c r="H293" i="5" s="1"/>
  <c r="J254" i="7"/>
  <c r="E196" i="5"/>
  <c r="J180" i="7"/>
  <c r="J177" i="7"/>
  <c r="J170" i="7"/>
  <c r="J426" i="7"/>
  <c r="H302" i="5"/>
  <c r="J423" i="7"/>
  <c r="J416" i="7"/>
  <c r="E292" i="5"/>
  <c r="H292" i="5" s="1"/>
  <c r="J422" i="7"/>
  <c r="E298" i="5"/>
  <c r="H298" i="5" s="1"/>
  <c r="J415" i="7"/>
  <c r="E291" i="5"/>
  <c r="H291" i="5" s="1"/>
  <c r="J252" i="7"/>
  <c r="E194" i="5"/>
  <c r="J248" i="7"/>
  <c r="E190" i="5"/>
  <c r="H190" i="5" s="1"/>
  <c r="J242" i="7"/>
  <c r="E184" i="5"/>
  <c r="J238" i="7"/>
  <c r="E180" i="5"/>
  <c r="H180" i="5" s="1"/>
  <c r="J182" i="7"/>
  <c r="J175" i="7"/>
  <c r="J168" i="7"/>
  <c r="J48" i="7"/>
  <c r="J44" i="7"/>
  <c r="E243" i="5"/>
  <c r="H322" i="7"/>
  <c r="J322" i="7" s="1"/>
  <c r="H87" i="7"/>
  <c r="H86" i="7" s="1"/>
  <c r="J70" i="7"/>
  <c r="H69" i="7"/>
  <c r="J51" i="7"/>
  <c r="J50" i="7"/>
  <c r="J54" i="7"/>
  <c r="H52" i="7"/>
  <c r="J52" i="7" s="1"/>
  <c r="J25" i="7"/>
  <c r="H24" i="7"/>
  <c r="J24" i="7" s="1"/>
  <c r="J84" i="7"/>
  <c r="H83" i="7"/>
  <c r="J32" i="7"/>
  <c r="H31" i="7"/>
  <c r="G15" i="7"/>
  <c r="K448" i="7"/>
  <c r="K20" i="7"/>
  <c r="I10" i="7"/>
  <c r="J36" i="7"/>
  <c r="H34" i="7"/>
  <c r="J34" i="7" s="1"/>
  <c r="J42" i="7"/>
  <c r="H40" i="7"/>
  <c r="J40" i="7" s="1"/>
  <c r="K187" i="7"/>
  <c r="K189" i="7"/>
  <c r="I269" i="7"/>
  <c r="K269" i="7" s="1"/>
  <c r="K270" i="7"/>
  <c r="I196" i="7"/>
  <c r="K196" i="7" s="1"/>
  <c r="K197" i="7"/>
  <c r="K57" i="7"/>
  <c r="K58" i="7"/>
  <c r="J437" i="7"/>
  <c r="H435" i="7"/>
  <c r="J435" i="7" s="1"/>
  <c r="J459" i="7"/>
  <c r="K462" i="7"/>
  <c r="K279" i="7"/>
  <c r="K280" i="7"/>
  <c r="I264" i="7"/>
  <c r="K264" i="7" s="1"/>
  <c r="K265" i="7"/>
  <c r="I203" i="7"/>
  <c r="K204" i="7"/>
  <c r="K92" i="7"/>
  <c r="K65" i="7"/>
  <c r="K66" i="7"/>
  <c r="I440" i="7"/>
  <c r="K440" i="7" s="1"/>
  <c r="K441" i="7"/>
  <c r="J449" i="7"/>
  <c r="I444" i="7"/>
  <c r="K445" i="7"/>
  <c r="G363" i="7"/>
  <c r="J350" i="7"/>
  <c r="K351" i="7"/>
  <c r="K206" i="7"/>
  <c r="K207" i="7"/>
  <c r="J189" i="7"/>
  <c r="J289" i="7"/>
  <c r="J441" i="7"/>
  <c r="J73" i="7"/>
  <c r="J410" i="7"/>
  <c r="J376" i="7"/>
  <c r="J434" i="7"/>
  <c r="J160" i="7"/>
  <c r="J82" i="7"/>
  <c r="J454" i="7"/>
  <c r="J391" i="7"/>
  <c r="J365" i="7"/>
  <c r="J351" i="7"/>
  <c r="J23" i="7"/>
  <c r="J400" i="7"/>
  <c r="J352" i="7"/>
  <c r="J453" i="7"/>
  <c r="H20" i="7"/>
  <c r="J271" i="7"/>
  <c r="H445" i="7"/>
  <c r="J446" i="7"/>
  <c r="H406" i="7"/>
  <c r="J407" i="7"/>
  <c r="H343" i="7"/>
  <c r="J343" i="7" s="1"/>
  <c r="J344" i="7"/>
  <c r="H318" i="7"/>
  <c r="J318" i="7" s="1"/>
  <c r="J319" i="7"/>
  <c r="H227" i="7"/>
  <c r="J227" i="7" s="1"/>
  <c r="J228" i="7"/>
  <c r="H204" i="7"/>
  <c r="J205" i="7"/>
  <c r="J89" i="7"/>
  <c r="J67" i="7"/>
  <c r="K30" i="7"/>
  <c r="K12" i="7"/>
  <c r="J321" i="7"/>
  <c r="J284" i="7"/>
  <c r="J230" i="7"/>
  <c r="I398" i="7"/>
  <c r="I394" i="7" s="1"/>
  <c r="J92" i="7"/>
  <c r="J409" i="7"/>
  <c r="J281" i="7"/>
  <c r="J164" i="7"/>
  <c r="J411" i="7"/>
  <c r="J323" i="7"/>
  <c r="J257" i="7"/>
  <c r="J195" i="7"/>
  <c r="J186" i="7"/>
  <c r="J162" i="7"/>
  <c r="J462" i="7"/>
  <c r="J442" i="7"/>
  <c r="J380" i="7"/>
  <c r="J369" i="7"/>
  <c r="J326" i="7"/>
  <c r="J287" i="7"/>
  <c r="J232" i="7"/>
  <c r="J198" i="7"/>
  <c r="J75" i="7"/>
  <c r="J59" i="7"/>
  <c r="K68" i="7"/>
  <c r="H178" i="7"/>
  <c r="J178" i="7" s="1"/>
  <c r="H171" i="7"/>
  <c r="J171" i="7" s="1"/>
  <c r="H166" i="7"/>
  <c r="J166" i="7" s="1"/>
  <c r="H187" i="7"/>
  <c r="K282" i="7"/>
  <c r="H265" i="7"/>
  <c r="H264" i="7" s="1"/>
  <c r="H234" i="7"/>
  <c r="J234" i="7" s="1"/>
  <c r="H239" i="7"/>
  <c r="J239" i="7" s="1"/>
  <c r="H246" i="7"/>
  <c r="J246" i="7" s="1"/>
  <c r="G370" i="7"/>
  <c r="K370" i="7"/>
  <c r="J382" i="7"/>
  <c r="J424" i="7"/>
  <c r="H413" i="7"/>
  <c r="J413" i="7" s="1"/>
  <c r="H418" i="7"/>
  <c r="J418" i="7" s="1"/>
  <c r="G405" i="7"/>
  <c r="G412" i="7"/>
  <c r="G447" i="7"/>
  <c r="G443" i="7" s="1"/>
  <c r="I480" i="7"/>
  <c r="K480" i="7" s="1"/>
  <c r="I478" i="7"/>
  <c r="K478" i="7" s="1"/>
  <c r="G478" i="7"/>
  <c r="H479" i="7"/>
  <c r="E336" i="5" s="1"/>
  <c r="H336" i="5" s="1"/>
  <c r="G480" i="7"/>
  <c r="E338" i="5"/>
  <c r="H338" i="5" s="1"/>
  <c r="I482" i="7"/>
  <c r="K482" i="7" s="1"/>
  <c r="G482" i="7"/>
  <c r="H483" i="7"/>
  <c r="E340" i="5" s="1"/>
  <c r="H340" i="5" s="1"/>
  <c r="I485" i="7"/>
  <c r="I484" i="7" s="1"/>
  <c r="G485" i="7"/>
  <c r="H487" i="7"/>
  <c r="K489" i="7"/>
  <c r="H490" i="7"/>
  <c r="K492" i="7"/>
  <c r="K496" i="7"/>
  <c r="H496" i="7"/>
  <c r="H68" i="7" l="1"/>
  <c r="G12" i="7"/>
  <c r="G11" i="7" s="1"/>
  <c r="G10" i="7" s="1"/>
  <c r="I404" i="7"/>
  <c r="K363" i="7"/>
  <c r="I157" i="7"/>
  <c r="K405" i="7"/>
  <c r="I361" i="7"/>
  <c r="K444" i="7"/>
  <c r="I443" i="7"/>
  <c r="K203" i="7"/>
  <c r="I202" i="7"/>
  <c r="I225" i="7"/>
  <c r="I224" i="7" s="1"/>
  <c r="H64" i="7"/>
  <c r="K398" i="7"/>
  <c r="H301" i="5"/>
  <c r="E300" i="5"/>
  <c r="I26" i="12"/>
  <c r="L26" i="12" s="1"/>
  <c r="I36" i="12"/>
  <c r="L36" i="12" s="1"/>
  <c r="H196" i="5"/>
  <c r="I43" i="12"/>
  <c r="L43" i="12" s="1"/>
  <c r="H203" i="5"/>
  <c r="I25" i="12"/>
  <c r="L25" i="12" s="1"/>
  <c r="H185" i="5"/>
  <c r="I35" i="12"/>
  <c r="L35" i="12" s="1"/>
  <c r="H195" i="5"/>
  <c r="L27" i="12"/>
  <c r="H187" i="5"/>
  <c r="I41" i="12"/>
  <c r="L41" i="12" s="1"/>
  <c r="H201" i="5"/>
  <c r="I49" i="12"/>
  <c r="L49" i="12" s="1"/>
  <c r="H208" i="5"/>
  <c r="E245" i="5"/>
  <c r="H245" i="5" s="1"/>
  <c r="H246" i="5"/>
  <c r="E153" i="5"/>
  <c r="H153" i="5" s="1"/>
  <c r="H154" i="5"/>
  <c r="L32" i="12"/>
  <c r="H192" i="5"/>
  <c r="I77" i="12"/>
  <c r="L77" i="12" s="1"/>
  <c r="H232" i="5"/>
  <c r="I75" i="12"/>
  <c r="L75" i="12" s="1"/>
  <c r="H230" i="5"/>
  <c r="E242" i="5"/>
  <c r="H243" i="5"/>
  <c r="I24" i="12"/>
  <c r="L24" i="12" s="1"/>
  <c r="H184" i="5"/>
  <c r="I34" i="12"/>
  <c r="L34" i="12" s="1"/>
  <c r="H194" i="5"/>
  <c r="I33" i="12"/>
  <c r="L33" i="12" s="1"/>
  <c r="H193" i="5"/>
  <c r="L29" i="12"/>
  <c r="H189" i="5"/>
  <c r="E225" i="5"/>
  <c r="H225" i="5" s="1"/>
  <c r="H226" i="5"/>
  <c r="H251" i="5"/>
  <c r="I51" i="12"/>
  <c r="L51" i="12" s="1"/>
  <c r="H210" i="5"/>
  <c r="I44" i="12"/>
  <c r="L44" i="12" s="1"/>
  <c r="H204" i="5"/>
  <c r="I64" i="12"/>
  <c r="L64" i="12" s="1"/>
  <c r="H223" i="5"/>
  <c r="H256" i="5"/>
  <c r="H262" i="5"/>
  <c r="I39" i="12"/>
  <c r="L39" i="12" s="1"/>
  <c r="H310" i="5"/>
  <c r="I54" i="12"/>
  <c r="L54" i="12" s="1"/>
  <c r="H213" i="5"/>
  <c r="I316" i="7"/>
  <c r="I315" i="7" s="1"/>
  <c r="J256" i="7"/>
  <c r="H233" i="7"/>
  <c r="I30" i="12"/>
  <c r="L30" i="12" s="1"/>
  <c r="I9" i="12"/>
  <c r="L9" i="12" s="1"/>
  <c r="I50" i="12"/>
  <c r="L50" i="12" s="1"/>
  <c r="I20" i="12"/>
  <c r="L20" i="12" s="1"/>
  <c r="I22" i="12"/>
  <c r="L22" i="12" s="1"/>
  <c r="I37" i="12"/>
  <c r="L37" i="12" s="1"/>
  <c r="I42" i="12"/>
  <c r="L42" i="12" s="1"/>
  <c r="I46" i="12"/>
  <c r="L46" i="12" s="1"/>
  <c r="I11" i="12"/>
  <c r="I13" i="12"/>
  <c r="I23" i="12"/>
  <c r="L23" i="12" s="1"/>
  <c r="I67" i="12"/>
  <c r="I66" i="12" s="1"/>
  <c r="E265" i="5"/>
  <c r="H265" i="5" s="1"/>
  <c r="J345" i="7"/>
  <c r="H324" i="7"/>
  <c r="G225" i="7"/>
  <c r="G224" i="7" s="1"/>
  <c r="G157" i="7"/>
  <c r="G156" i="7" s="1"/>
  <c r="J440" i="7"/>
  <c r="K226" i="7"/>
  <c r="J197" i="7"/>
  <c r="H80" i="7"/>
  <c r="J80" i="7" s="1"/>
  <c r="J399" i="7"/>
  <c r="J58" i="7"/>
  <c r="J280" i="7"/>
  <c r="H363" i="7"/>
  <c r="J363" i="7" s="1"/>
  <c r="H158" i="7"/>
  <c r="J158" i="7" s="1"/>
  <c r="H282" i="7"/>
  <c r="H278" i="7" s="1"/>
  <c r="J270" i="7"/>
  <c r="H405" i="7"/>
  <c r="J405" i="7" s="1"/>
  <c r="K158" i="7"/>
  <c r="J288" i="7"/>
  <c r="H492" i="7"/>
  <c r="J492" i="7" s="1"/>
  <c r="E350" i="5"/>
  <c r="H350" i="5" s="1"/>
  <c r="J487" i="7"/>
  <c r="E344" i="5"/>
  <c r="H489" i="7"/>
  <c r="J489" i="7" s="1"/>
  <c r="E347" i="5"/>
  <c r="J488" i="7"/>
  <c r="E345" i="5"/>
  <c r="J486" i="7"/>
  <c r="E343" i="5"/>
  <c r="K485" i="7"/>
  <c r="K484" i="7"/>
  <c r="E63" i="5"/>
  <c r="H63" i="5" s="1"/>
  <c r="J264" i="7"/>
  <c r="K202" i="7"/>
  <c r="G316" i="7"/>
  <c r="G315" i="7" s="1"/>
  <c r="J279" i="7"/>
  <c r="J269" i="7"/>
  <c r="I87" i="7"/>
  <c r="J87" i="7" s="1"/>
  <c r="K88" i="7"/>
  <c r="J88" i="7"/>
  <c r="K317" i="7"/>
  <c r="K19" i="7"/>
  <c r="J16" i="7"/>
  <c r="H15" i="7"/>
  <c r="J15" i="7" s="1"/>
  <c r="J196" i="7"/>
  <c r="J194" i="7" s="1"/>
  <c r="J193" i="7" s="1"/>
  <c r="J192" i="7" s="1"/>
  <c r="J187" i="7"/>
  <c r="J20" i="7"/>
  <c r="H19" i="7"/>
  <c r="J18" i="7"/>
  <c r="H17" i="7"/>
  <c r="J17" i="7" s="1"/>
  <c r="H30" i="7"/>
  <c r="H29" i="7" s="1"/>
  <c r="K350" i="7"/>
  <c r="K80" i="7"/>
  <c r="K192" i="7"/>
  <c r="K90" i="7"/>
  <c r="K91" i="7"/>
  <c r="K459" i="7"/>
  <c r="H317" i="7"/>
  <c r="J69" i="7"/>
  <c r="J265" i="7"/>
  <c r="H444" i="7"/>
  <c r="J444" i="7" s="1"/>
  <c r="J445" i="7"/>
  <c r="J65" i="7"/>
  <c r="J66" i="7"/>
  <c r="J493" i="7"/>
  <c r="H447" i="7"/>
  <c r="J448" i="7"/>
  <c r="H226" i="7"/>
  <c r="J207" i="7"/>
  <c r="J206" i="7" s="1"/>
  <c r="J90" i="7"/>
  <c r="J91" i="7"/>
  <c r="H203" i="7"/>
  <c r="J203" i="7" s="1"/>
  <c r="J204" i="7"/>
  <c r="J406" i="7"/>
  <c r="H482" i="7"/>
  <c r="J482" i="7" s="1"/>
  <c r="J483" i="7"/>
  <c r="K11" i="7"/>
  <c r="J83" i="7"/>
  <c r="J490" i="7"/>
  <c r="H478" i="7"/>
  <c r="J479" i="7"/>
  <c r="J31" i="7"/>
  <c r="K64" i="7"/>
  <c r="J398" i="7"/>
  <c r="K29" i="7"/>
  <c r="J496" i="7"/>
  <c r="J497" i="7"/>
  <c r="J480" i="7"/>
  <c r="J481" i="7"/>
  <c r="H165" i="7"/>
  <c r="G362" i="7"/>
  <c r="G361" i="7" s="1"/>
  <c r="H370" i="7"/>
  <c r="H412" i="7"/>
  <c r="G404" i="7"/>
  <c r="G403" i="7" s="1"/>
  <c r="G477" i="7"/>
  <c r="G484" i="7"/>
  <c r="H485" i="7"/>
  <c r="I477" i="7"/>
  <c r="I476" i="7" s="1"/>
  <c r="I475" i="7" s="1"/>
  <c r="K13" i="6"/>
  <c r="D7" i="10"/>
  <c r="D6" i="10" s="1"/>
  <c r="E7" i="10"/>
  <c r="E6" i="10" s="1"/>
  <c r="F7" i="10"/>
  <c r="F6" i="10" s="1"/>
  <c r="C7" i="10"/>
  <c r="C6" i="10" s="1"/>
  <c r="D11" i="10"/>
  <c r="D10" i="10" s="1"/>
  <c r="E11" i="10"/>
  <c r="E10" i="10" s="1"/>
  <c r="F11" i="10"/>
  <c r="F10" i="10" s="1"/>
  <c r="C11" i="10"/>
  <c r="C10" i="10" s="1"/>
  <c r="I403" i="7" l="1"/>
  <c r="K443" i="7"/>
  <c r="K225" i="7"/>
  <c r="H250" i="5"/>
  <c r="I76" i="12"/>
  <c r="L76" i="12" s="1"/>
  <c r="I53" i="12"/>
  <c r="L53" i="12" s="1"/>
  <c r="I18" i="12"/>
  <c r="L18" i="12" s="1"/>
  <c r="H344" i="5"/>
  <c r="I74" i="12"/>
  <c r="L74" i="12" s="1"/>
  <c r="I12" i="12"/>
  <c r="L12" i="12" s="1"/>
  <c r="L13" i="12"/>
  <c r="I17" i="12"/>
  <c r="L17" i="12" s="1"/>
  <c r="H343" i="5"/>
  <c r="E346" i="5"/>
  <c r="H346" i="5" s="1"/>
  <c r="H347" i="5"/>
  <c r="I10" i="12"/>
  <c r="L10" i="12" s="1"/>
  <c r="L11" i="12"/>
  <c r="I38" i="12"/>
  <c r="L38" i="12" s="1"/>
  <c r="I63" i="12"/>
  <c r="L63" i="12" s="1"/>
  <c r="I19" i="12"/>
  <c r="L19" i="12" s="1"/>
  <c r="H345" i="5"/>
  <c r="L66" i="12"/>
  <c r="L67" i="12"/>
  <c r="I8" i="12"/>
  <c r="K165" i="7"/>
  <c r="I48" i="12"/>
  <c r="L48" i="12" s="1"/>
  <c r="I40" i="12"/>
  <c r="L40" i="12" s="1"/>
  <c r="I21" i="12"/>
  <c r="L21" i="12" s="1"/>
  <c r="E349" i="5"/>
  <c r="H349" i="5" s="1"/>
  <c r="I31" i="12"/>
  <c r="L31" i="12" s="1"/>
  <c r="H79" i="7"/>
  <c r="H78" i="7" s="1"/>
  <c r="H225" i="7"/>
  <c r="H224" i="7" s="1"/>
  <c r="J226" i="7"/>
  <c r="H404" i="7"/>
  <c r="J404" i="7" s="1"/>
  <c r="J282" i="7"/>
  <c r="H157" i="7"/>
  <c r="J68" i="7"/>
  <c r="H362" i="7"/>
  <c r="H361" i="7" s="1"/>
  <c r="H28" i="7"/>
  <c r="K362" i="7"/>
  <c r="K404" i="7"/>
  <c r="K477" i="7"/>
  <c r="H12" i="7"/>
  <c r="H11" i="7" s="1"/>
  <c r="H10" i="7" s="1"/>
  <c r="J10" i="7" s="1"/>
  <c r="J317" i="7"/>
  <c r="H316" i="7"/>
  <c r="H315" i="7" s="1"/>
  <c r="I86" i="7"/>
  <c r="K87" i="7"/>
  <c r="K316" i="7"/>
  <c r="J394" i="7"/>
  <c r="K394" i="7"/>
  <c r="J278" i="7"/>
  <c r="K278" i="7"/>
  <c r="K458" i="7"/>
  <c r="J458" i="7"/>
  <c r="K349" i="7"/>
  <c r="J349" i="7"/>
  <c r="K224" i="7"/>
  <c r="H477" i="7"/>
  <c r="J477" i="7" s="1"/>
  <c r="J19" i="7"/>
  <c r="H484" i="7"/>
  <c r="J484" i="7" s="1"/>
  <c r="J478" i="7"/>
  <c r="J30" i="7"/>
  <c r="H443" i="7"/>
  <c r="J412" i="7"/>
  <c r="J233" i="7"/>
  <c r="J447" i="7"/>
  <c r="J370" i="7"/>
  <c r="J165" i="7"/>
  <c r="J485" i="7"/>
  <c r="J324" i="7"/>
  <c r="K28" i="7"/>
  <c r="J29" i="7"/>
  <c r="H202" i="7"/>
  <c r="J202" i="7" s="1"/>
  <c r="G476" i="7"/>
  <c r="G475" i="7" s="1"/>
  <c r="G8" i="7" s="1"/>
  <c r="D93" i="5"/>
  <c r="F93" i="5"/>
  <c r="C93" i="5"/>
  <c r="D82" i="5"/>
  <c r="D81" i="5" s="1"/>
  <c r="E82" i="5"/>
  <c r="F82" i="5"/>
  <c r="C82" i="5"/>
  <c r="E75" i="5"/>
  <c r="F75" i="5"/>
  <c r="C75" i="5"/>
  <c r="D222" i="5"/>
  <c r="D221" i="5" s="1"/>
  <c r="E222" i="5"/>
  <c r="F222" i="5"/>
  <c r="C222" i="5"/>
  <c r="I65" i="12" l="1"/>
  <c r="L65" i="12" s="1"/>
  <c r="I52" i="12"/>
  <c r="L52" i="12" s="1"/>
  <c r="G75" i="5"/>
  <c r="H93" i="5"/>
  <c r="H82" i="5"/>
  <c r="G82" i="5"/>
  <c r="G93" i="5"/>
  <c r="I62" i="12"/>
  <c r="I16" i="12"/>
  <c r="L16" i="12" s="1"/>
  <c r="H222" i="5"/>
  <c r="H75" i="5"/>
  <c r="I7" i="12"/>
  <c r="L7" i="12" s="1"/>
  <c r="L8" i="12"/>
  <c r="C221" i="5"/>
  <c r="G222" i="5"/>
  <c r="I47" i="12"/>
  <c r="L47" i="12" s="1"/>
  <c r="K157" i="7"/>
  <c r="I28" i="12"/>
  <c r="L28" i="12" s="1"/>
  <c r="H403" i="7"/>
  <c r="J403" i="7" s="1"/>
  <c r="J362" i="7"/>
  <c r="J316" i="7"/>
  <c r="K156" i="7"/>
  <c r="J224" i="7"/>
  <c r="J12" i="7"/>
  <c r="K476" i="7"/>
  <c r="J157" i="7"/>
  <c r="I79" i="7"/>
  <c r="I78" i="7" s="1"/>
  <c r="I8" i="7" s="1"/>
  <c r="K86" i="7"/>
  <c r="J86" i="7"/>
  <c r="J11" i="7"/>
  <c r="K315" i="7"/>
  <c r="J315" i="7"/>
  <c r="K457" i="7"/>
  <c r="J457" i="7"/>
  <c r="K10" i="7"/>
  <c r="K403" i="7"/>
  <c r="J361" i="7"/>
  <c r="K361" i="7"/>
  <c r="H476" i="7"/>
  <c r="H475" i="7" s="1"/>
  <c r="J225" i="7"/>
  <c r="J443" i="7"/>
  <c r="J64" i="7"/>
  <c r="K475" i="7"/>
  <c r="H156" i="7"/>
  <c r="J28" i="7"/>
  <c r="E221" i="5"/>
  <c r="F221" i="5"/>
  <c r="D342" i="5"/>
  <c r="E342" i="5"/>
  <c r="F342" i="5"/>
  <c r="C342" i="5"/>
  <c r="D335" i="5"/>
  <c r="E335" i="5"/>
  <c r="F335" i="5"/>
  <c r="C335" i="5"/>
  <c r="F353" i="5"/>
  <c r="E353" i="5"/>
  <c r="D353" i="5"/>
  <c r="C353" i="5"/>
  <c r="F339" i="5"/>
  <c r="E339" i="5"/>
  <c r="D339" i="5"/>
  <c r="C339" i="5"/>
  <c r="F337" i="5"/>
  <c r="E337" i="5"/>
  <c r="D337" i="5"/>
  <c r="C337" i="5"/>
  <c r="D109" i="5"/>
  <c r="E109" i="5"/>
  <c r="H109" i="5" s="1"/>
  <c r="C109" i="5"/>
  <c r="G109" i="5" s="1"/>
  <c r="D124" i="5"/>
  <c r="E124" i="5"/>
  <c r="C124" i="5"/>
  <c r="D133" i="5"/>
  <c r="E133" i="5"/>
  <c r="C133" i="5"/>
  <c r="D139" i="5"/>
  <c r="D138" i="5" s="1"/>
  <c r="E139" i="5"/>
  <c r="E138" i="5" s="1"/>
  <c r="F139" i="5"/>
  <c r="C139" i="5"/>
  <c r="D173" i="5"/>
  <c r="E173" i="5"/>
  <c r="F173" i="5"/>
  <c r="C173" i="5"/>
  <c r="F200" i="5"/>
  <c r="D200" i="5"/>
  <c r="E200" i="5"/>
  <c r="C200" i="5"/>
  <c r="D311" i="5"/>
  <c r="E311" i="5"/>
  <c r="C311" i="5"/>
  <c r="D294" i="5"/>
  <c r="E294" i="5"/>
  <c r="F294" i="5"/>
  <c r="C294" i="5"/>
  <c r="D286" i="5"/>
  <c r="E286" i="5"/>
  <c r="F286" i="5"/>
  <c r="C286" i="5"/>
  <c r="F269" i="5"/>
  <c r="G265" i="5"/>
  <c r="G250" i="5"/>
  <c r="D242" i="5"/>
  <c r="F242" i="5"/>
  <c r="H242" i="5" s="1"/>
  <c r="C242" i="5"/>
  <c r="F329" i="5"/>
  <c r="E329" i="5"/>
  <c r="D329" i="5"/>
  <c r="C329" i="5"/>
  <c r="C323" i="5" s="1"/>
  <c r="F324" i="5"/>
  <c r="E324" i="5"/>
  <c r="D324" i="5"/>
  <c r="F321" i="5"/>
  <c r="E321" i="5"/>
  <c r="E320" i="5" s="1"/>
  <c r="D321" i="5"/>
  <c r="D320" i="5" s="1"/>
  <c r="C321" i="5"/>
  <c r="C320" i="5" s="1"/>
  <c r="F317" i="5"/>
  <c r="E317" i="5"/>
  <c r="E316" i="5" s="1"/>
  <c r="D317" i="5"/>
  <c r="D316" i="5" s="1"/>
  <c r="C317" i="5"/>
  <c r="F309" i="5"/>
  <c r="E309" i="5"/>
  <c r="D309" i="5"/>
  <c r="C309" i="5"/>
  <c r="F289" i="5"/>
  <c r="E289" i="5"/>
  <c r="D289" i="5"/>
  <c r="C289" i="5"/>
  <c r="F284" i="5"/>
  <c r="E284" i="5"/>
  <c r="D284" i="5"/>
  <c r="C284" i="5"/>
  <c r="F282" i="5"/>
  <c r="E282" i="5"/>
  <c r="D282" i="5"/>
  <c r="C282" i="5"/>
  <c r="F263" i="5"/>
  <c r="E263" i="5"/>
  <c r="E244" i="5" s="1"/>
  <c r="D263" i="5"/>
  <c r="D244" i="5" s="1"/>
  <c r="C263" i="5"/>
  <c r="F240" i="5"/>
  <c r="E240" i="5"/>
  <c r="D240" i="5"/>
  <c r="C240" i="5"/>
  <c r="F238" i="5"/>
  <c r="E238" i="5"/>
  <c r="E237" i="5" s="1"/>
  <c r="D238" i="5"/>
  <c r="C238" i="5"/>
  <c r="F231" i="5"/>
  <c r="E231" i="5"/>
  <c r="D231" i="5"/>
  <c r="C231" i="5"/>
  <c r="F229" i="5"/>
  <c r="E229" i="5"/>
  <c r="D229" i="5"/>
  <c r="C229" i="5"/>
  <c r="F212" i="5"/>
  <c r="E212" i="5"/>
  <c r="E211" i="5" s="1"/>
  <c r="D212" i="5"/>
  <c r="D211" i="5" s="1"/>
  <c r="C212" i="5"/>
  <c r="F207" i="5"/>
  <c r="E207" i="5"/>
  <c r="E206" i="5" s="1"/>
  <c r="D207" i="5"/>
  <c r="D206" i="5" s="1"/>
  <c r="C207" i="5"/>
  <c r="F198" i="5"/>
  <c r="E198" i="5"/>
  <c r="D198" i="5"/>
  <c r="C198" i="5"/>
  <c r="F188" i="5"/>
  <c r="E188" i="5"/>
  <c r="D188" i="5"/>
  <c r="C188" i="5"/>
  <c r="F181" i="5"/>
  <c r="E181" i="5"/>
  <c r="D181" i="5"/>
  <c r="C181" i="5"/>
  <c r="F176" i="5"/>
  <c r="E176" i="5"/>
  <c r="D176" i="5"/>
  <c r="C176" i="5"/>
  <c r="F171" i="5"/>
  <c r="E171" i="5"/>
  <c r="D171" i="5"/>
  <c r="C171" i="5"/>
  <c r="F169" i="5"/>
  <c r="H169" i="5" s="1"/>
  <c r="D169" i="5"/>
  <c r="C169" i="5"/>
  <c r="D117" i="5"/>
  <c r="E117" i="5"/>
  <c r="C117" i="5"/>
  <c r="D112" i="5"/>
  <c r="E112" i="5"/>
  <c r="C112" i="5"/>
  <c r="E152" i="5"/>
  <c r="H152" i="5" s="1"/>
  <c r="D152" i="5"/>
  <c r="F150" i="5"/>
  <c r="E150" i="5"/>
  <c r="E149" i="5" s="1"/>
  <c r="D150" i="5"/>
  <c r="D149" i="5" s="1"/>
  <c r="C150" i="5"/>
  <c r="C149" i="5" s="1"/>
  <c r="F143" i="5"/>
  <c r="E143" i="5"/>
  <c r="E142" i="5" s="1"/>
  <c r="D143" i="5"/>
  <c r="D142" i="5" s="1"/>
  <c r="C143" i="5"/>
  <c r="F131" i="5"/>
  <c r="E131" i="5"/>
  <c r="D131" i="5"/>
  <c r="C131" i="5"/>
  <c r="F107" i="5"/>
  <c r="E107" i="5"/>
  <c r="D107" i="5"/>
  <c r="C107" i="5"/>
  <c r="F105" i="5"/>
  <c r="E105" i="5"/>
  <c r="D105" i="5"/>
  <c r="C105" i="5"/>
  <c r="D99" i="5"/>
  <c r="E99" i="5"/>
  <c r="F99" i="5"/>
  <c r="D97" i="5"/>
  <c r="E97" i="5"/>
  <c r="F97" i="5"/>
  <c r="D90" i="5"/>
  <c r="D89" i="5" s="1"/>
  <c r="E90" i="5"/>
  <c r="E89" i="5" s="1"/>
  <c r="F90" i="5"/>
  <c r="E81" i="5"/>
  <c r="F81" i="5"/>
  <c r="D73" i="5"/>
  <c r="D51" i="5" s="1"/>
  <c r="E73" i="5"/>
  <c r="F73" i="5"/>
  <c r="F56" i="5"/>
  <c r="D48" i="5"/>
  <c r="E48" i="5"/>
  <c r="F48" i="5"/>
  <c r="D46" i="5"/>
  <c r="E46" i="5"/>
  <c r="F46" i="5"/>
  <c r="D44" i="5"/>
  <c r="E44" i="5"/>
  <c r="F44" i="5"/>
  <c r="C97" i="5"/>
  <c r="C99" i="5"/>
  <c r="C90" i="5"/>
  <c r="C89" i="5" s="1"/>
  <c r="C81" i="5"/>
  <c r="C63" i="5"/>
  <c r="G63" i="5" s="1"/>
  <c r="C73" i="5"/>
  <c r="C56" i="5"/>
  <c r="C52" i="5"/>
  <c r="G52" i="5" s="1"/>
  <c r="C48" i="5"/>
  <c r="C46" i="5"/>
  <c r="C44" i="5"/>
  <c r="H11" i="1"/>
  <c r="I11" i="1"/>
  <c r="G42" i="3"/>
  <c r="G35" i="3"/>
  <c r="G24" i="3"/>
  <c r="K24" i="3" s="1"/>
  <c r="G17" i="3"/>
  <c r="K17" i="3" s="1"/>
  <c r="G15" i="3"/>
  <c r="K15" i="3" s="1"/>
  <c r="G13" i="3"/>
  <c r="K13" i="3" s="1"/>
  <c r="G23" i="3"/>
  <c r="K23" i="3" s="1"/>
  <c r="G22" i="3"/>
  <c r="K22" i="3" s="1"/>
  <c r="D7" i="5"/>
  <c r="E7" i="5"/>
  <c r="F7" i="5"/>
  <c r="C7" i="5"/>
  <c r="D37" i="5"/>
  <c r="D34" i="5" s="1"/>
  <c r="E37" i="5"/>
  <c r="E34" i="5" s="1"/>
  <c r="C37" i="5"/>
  <c r="C34" i="5" s="1"/>
  <c r="D31" i="5"/>
  <c r="D30" i="5" s="1"/>
  <c r="E31" i="5"/>
  <c r="E30" i="5" s="1"/>
  <c r="C31" i="5"/>
  <c r="D26" i="5"/>
  <c r="D24" i="5"/>
  <c r="E24" i="5"/>
  <c r="F24" i="5"/>
  <c r="C24" i="5"/>
  <c r="D18" i="5"/>
  <c r="E18" i="5"/>
  <c r="F18" i="5"/>
  <c r="C18" i="5"/>
  <c r="D11" i="5"/>
  <c r="F11" i="5"/>
  <c r="D8" i="5"/>
  <c r="E8" i="5"/>
  <c r="F8" i="5"/>
  <c r="C8" i="5"/>
  <c r="C11" i="5"/>
  <c r="H11" i="5" l="1"/>
  <c r="F6" i="5"/>
  <c r="F281" i="5"/>
  <c r="F323" i="5"/>
  <c r="H8" i="7"/>
  <c r="G56" i="5"/>
  <c r="I61" i="12"/>
  <c r="L61" i="12" s="1"/>
  <c r="G8" i="5"/>
  <c r="G7" i="5"/>
  <c r="H8" i="5"/>
  <c r="H7" i="5"/>
  <c r="L62" i="12"/>
  <c r="G11" i="5"/>
  <c r="H18" i="5"/>
  <c r="G24" i="5"/>
  <c r="H24" i="5"/>
  <c r="H37" i="5"/>
  <c r="G37" i="5"/>
  <c r="G18" i="5"/>
  <c r="G26" i="5"/>
  <c r="H26" i="5"/>
  <c r="E92" i="5"/>
  <c r="E88" i="5" s="1"/>
  <c r="E341" i="5"/>
  <c r="G41" i="3"/>
  <c r="K42" i="3"/>
  <c r="F30" i="5"/>
  <c r="H30" i="5" s="1"/>
  <c r="H31" i="5"/>
  <c r="G81" i="5"/>
  <c r="H300" i="5"/>
  <c r="G46" i="5"/>
  <c r="H286" i="5"/>
  <c r="H81" i="5"/>
  <c r="H311" i="5"/>
  <c r="H173" i="5"/>
  <c r="H133" i="5"/>
  <c r="H117" i="5"/>
  <c r="H112" i="5"/>
  <c r="H107" i="5"/>
  <c r="H105" i="5"/>
  <c r="H294" i="5"/>
  <c r="H221" i="5"/>
  <c r="G171" i="5"/>
  <c r="G181" i="5"/>
  <c r="G198" i="5"/>
  <c r="G229" i="5"/>
  <c r="G240" i="5"/>
  <c r="G282" i="5"/>
  <c r="G284" i="5"/>
  <c r="G309" i="5"/>
  <c r="G353" i="5"/>
  <c r="G176" i="5"/>
  <c r="G188" i="5"/>
  <c r="G238" i="5"/>
  <c r="G289" i="5"/>
  <c r="H200" i="5"/>
  <c r="H124" i="5"/>
  <c r="H48" i="5"/>
  <c r="H44" i="5"/>
  <c r="C30" i="5"/>
  <c r="G31" i="5"/>
  <c r="K31" i="3"/>
  <c r="G27" i="3"/>
  <c r="K27" i="3" s="1"/>
  <c r="G34" i="3"/>
  <c r="K35" i="3"/>
  <c r="F89" i="5"/>
  <c r="G90" i="5"/>
  <c r="H90" i="5"/>
  <c r="G131" i="5"/>
  <c r="H131" i="5"/>
  <c r="F149" i="5"/>
  <c r="G150" i="5"/>
  <c r="H150" i="5"/>
  <c r="G44" i="5"/>
  <c r="H56" i="5"/>
  <c r="G105" i="5"/>
  <c r="G107" i="5"/>
  <c r="H171" i="5"/>
  <c r="H176" i="5"/>
  <c r="H181" i="5"/>
  <c r="H188" i="5"/>
  <c r="H198" i="5"/>
  <c r="F206" i="5"/>
  <c r="H206" i="5" s="1"/>
  <c r="H207" i="5"/>
  <c r="F211" i="5"/>
  <c r="H211" i="5" s="1"/>
  <c r="H212" i="5"/>
  <c r="H229" i="5"/>
  <c r="H231" i="5"/>
  <c r="G231" i="5"/>
  <c r="H238" i="5"/>
  <c r="H240" i="5"/>
  <c r="H263" i="5"/>
  <c r="G263" i="5"/>
  <c r="H282" i="5"/>
  <c r="H284" i="5"/>
  <c r="H289" i="5"/>
  <c r="H309" i="5"/>
  <c r="F316" i="5"/>
  <c r="H316" i="5" s="1"/>
  <c r="H317" i="5"/>
  <c r="F320" i="5"/>
  <c r="H321" i="5"/>
  <c r="G321" i="5"/>
  <c r="G242" i="5"/>
  <c r="H337" i="5"/>
  <c r="G337" i="5"/>
  <c r="H339" i="5"/>
  <c r="G339" i="5"/>
  <c r="H353" i="5"/>
  <c r="G269" i="5"/>
  <c r="K8" i="7"/>
  <c r="G99" i="5"/>
  <c r="H99" i="5"/>
  <c r="G48" i="5"/>
  <c r="H46" i="5"/>
  <c r="H73" i="5"/>
  <c r="G73" i="5"/>
  <c r="G97" i="5"/>
  <c r="H97" i="5"/>
  <c r="G112" i="5"/>
  <c r="G117" i="5"/>
  <c r="G169" i="5"/>
  <c r="G286" i="5"/>
  <c r="G294" i="5"/>
  <c r="G300" i="5"/>
  <c r="G311" i="5"/>
  <c r="G200" i="5"/>
  <c r="G173" i="5"/>
  <c r="G133" i="5"/>
  <c r="G124" i="5"/>
  <c r="H335" i="5"/>
  <c r="G335" i="5"/>
  <c r="H342" i="5"/>
  <c r="G342" i="5"/>
  <c r="F142" i="5"/>
  <c r="H142" i="5" s="1"/>
  <c r="H143" i="5"/>
  <c r="H324" i="5"/>
  <c r="G324" i="5"/>
  <c r="H329" i="5"/>
  <c r="G329" i="5"/>
  <c r="F138" i="5"/>
  <c r="H138" i="5" s="1"/>
  <c r="H139" i="5"/>
  <c r="G221" i="5"/>
  <c r="C316" i="5"/>
  <c r="G317" i="5"/>
  <c r="C211" i="5"/>
  <c r="G211" i="5" s="1"/>
  <c r="G212" i="5"/>
  <c r="C206" i="5"/>
  <c r="G207" i="5"/>
  <c r="C142" i="5"/>
  <c r="G143" i="5"/>
  <c r="C138" i="5"/>
  <c r="G139" i="5"/>
  <c r="C319" i="5"/>
  <c r="C168" i="5"/>
  <c r="J8" i="7"/>
  <c r="D237" i="5"/>
  <c r="I15" i="12"/>
  <c r="L15" i="12" s="1"/>
  <c r="C148" i="5"/>
  <c r="E168" i="5"/>
  <c r="D341" i="5"/>
  <c r="F341" i="5"/>
  <c r="D43" i="5"/>
  <c r="D42" i="5" s="1"/>
  <c r="C244" i="5"/>
  <c r="K78" i="7"/>
  <c r="K79" i="7"/>
  <c r="J79" i="7"/>
  <c r="J476" i="7"/>
  <c r="J156" i="7"/>
  <c r="J78" i="7"/>
  <c r="J475" i="7"/>
  <c r="F224" i="5"/>
  <c r="C341" i="5"/>
  <c r="E43" i="5"/>
  <c r="C334" i="5"/>
  <c r="F334" i="5"/>
  <c r="E334" i="5"/>
  <c r="D334" i="5"/>
  <c r="E224" i="5"/>
  <c r="D323" i="5"/>
  <c r="D319" i="5" s="1"/>
  <c r="E323" i="5"/>
  <c r="E319" i="5" s="1"/>
  <c r="D224" i="5"/>
  <c r="D220" i="5" s="1"/>
  <c r="C224" i="5"/>
  <c r="D269" i="5"/>
  <c r="E269" i="5"/>
  <c r="H269" i="5" s="1"/>
  <c r="D288" i="5"/>
  <c r="D281" i="5"/>
  <c r="F168" i="5"/>
  <c r="D104" i="5"/>
  <c r="E104" i="5"/>
  <c r="F237" i="5"/>
  <c r="F244" i="5"/>
  <c r="E281" i="5"/>
  <c r="F288" i="5"/>
  <c r="E288" i="5"/>
  <c r="C237" i="5"/>
  <c r="C281" i="5"/>
  <c r="C288" i="5"/>
  <c r="C175" i="5"/>
  <c r="E175" i="5"/>
  <c r="F175" i="5"/>
  <c r="D175" i="5"/>
  <c r="D168" i="5"/>
  <c r="E148" i="5"/>
  <c r="D148" i="5"/>
  <c r="F111" i="5"/>
  <c r="C111" i="5"/>
  <c r="D111" i="5"/>
  <c r="E111" i="5"/>
  <c r="F104" i="5"/>
  <c r="C104" i="5"/>
  <c r="C23" i="5"/>
  <c r="F23" i="5"/>
  <c r="C43" i="5"/>
  <c r="F92" i="5"/>
  <c r="F43" i="5"/>
  <c r="C92" i="5"/>
  <c r="C51" i="5"/>
  <c r="F51" i="5"/>
  <c r="D92" i="5"/>
  <c r="D88" i="5" s="1"/>
  <c r="E51" i="5"/>
  <c r="G21" i="3"/>
  <c r="E23" i="5"/>
  <c r="D23" i="5"/>
  <c r="D6" i="5" s="1"/>
  <c r="E103" i="5" l="1"/>
  <c r="D103" i="5"/>
  <c r="H6" i="5"/>
  <c r="F103" i="5"/>
  <c r="H341" i="5"/>
  <c r="G30" i="5"/>
  <c r="D333" i="5"/>
  <c r="D332" i="5" s="1"/>
  <c r="H23" i="5"/>
  <c r="G34" i="5"/>
  <c r="H34" i="5"/>
  <c r="E333" i="5"/>
  <c r="E332" i="5" s="1"/>
  <c r="G40" i="3"/>
  <c r="K41" i="3"/>
  <c r="G288" i="5"/>
  <c r="G43" i="5"/>
  <c r="H104" i="5"/>
  <c r="H111" i="5"/>
  <c r="G175" i="5"/>
  <c r="G316" i="5"/>
  <c r="H175" i="5"/>
  <c r="G281" i="5"/>
  <c r="H168" i="5"/>
  <c r="G142" i="5"/>
  <c r="G104" i="5"/>
  <c r="G111" i="5"/>
  <c r="G138" i="5"/>
  <c r="G206" i="5"/>
  <c r="H92" i="5"/>
  <c r="H51" i="5"/>
  <c r="C6" i="5"/>
  <c r="G23" i="5"/>
  <c r="G20" i="3"/>
  <c r="K21" i="3"/>
  <c r="K34" i="3"/>
  <c r="H288" i="5"/>
  <c r="G51" i="5"/>
  <c r="H244" i="5"/>
  <c r="H237" i="5"/>
  <c r="H323" i="5"/>
  <c r="G341" i="5"/>
  <c r="H320" i="5"/>
  <c r="G320" i="5"/>
  <c r="H43" i="5"/>
  <c r="G237" i="5"/>
  <c r="H281" i="5"/>
  <c r="H334" i="5"/>
  <c r="G334" i="5"/>
  <c r="F220" i="5"/>
  <c r="H224" i="5"/>
  <c r="G244" i="5"/>
  <c r="G323" i="5"/>
  <c r="F148" i="5"/>
  <c r="H149" i="5"/>
  <c r="G149" i="5"/>
  <c r="G89" i="5"/>
  <c r="H89" i="5"/>
  <c r="C220" i="5"/>
  <c r="G224" i="5"/>
  <c r="C167" i="5"/>
  <c r="G168" i="5"/>
  <c r="C88" i="5"/>
  <c r="G92" i="5"/>
  <c r="I6" i="12"/>
  <c r="F42" i="5"/>
  <c r="I14" i="1"/>
  <c r="L14" i="1" s="1"/>
  <c r="C42" i="5"/>
  <c r="E42" i="5"/>
  <c r="E41" i="5" s="1"/>
  <c r="C236" i="5"/>
  <c r="E167" i="5"/>
  <c r="D167" i="5"/>
  <c r="D166" i="5" s="1"/>
  <c r="F167" i="5"/>
  <c r="C103" i="5"/>
  <c r="F333" i="5"/>
  <c r="F332" i="5" s="1"/>
  <c r="D41" i="5"/>
  <c r="G15" i="1"/>
  <c r="E220" i="5"/>
  <c r="F319" i="5"/>
  <c r="H319" i="5" s="1"/>
  <c r="F88" i="5"/>
  <c r="H88" i="5" s="1"/>
  <c r="I12" i="1"/>
  <c r="C333" i="5"/>
  <c r="C332" i="5" s="1"/>
  <c r="E280" i="5"/>
  <c r="E279" i="5" s="1"/>
  <c r="C280" i="5"/>
  <c r="F280" i="5"/>
  <c r="D280" i="5"/>
  <c r="D279" i="5" s="1"/>
  <c r="F236" i="5"/>
  <c r="E236" i="5"/>
  <c r="E235" i="5" s="1"/>
  <c r="D236" i="5"/>
  <c r="D235" i="5" s="1"/>
  <c r="H148" i="5" l="1"/>
  <c r="G6" i="5"/>
  <c r="G11" i="1"/>
  <c r="K40" i="3"/>
  <c r="H236" i="5"/>
  <c r="H280" i="5"/>
  <c r="H333" i="5"/>
  <c r="G319" i="5"/>
  <c r="H167" i="5"/>
  <c r="H42" i="5"/>
  <c r="G12" i="3"/>
  <c r="K20" i="3"/>
  <c r="H103" i="5"/>
  <c r="H220" i="5"/>
  <c r="I13" i="1"/>
  <c r="L13" i="1" s="1"/>
  <c r="L6" i="12"/>
  <c r="G167" i="5"/>
  <c r="G148" i="5"/>
  <c r="G88" i="5"/>
  <c r="G220" i="5"/>
  <c r="G333" i="5"/>
  <c r="C279" i="5"/>
  <c r="G280" i="5"/>
  <c r="C235" i="5"/>
  <c r="G236" i="5"/>
  <c r="C166" i="5"/>
  <c r="G103" i="5"/>
  <c r="C41" i="5"/>
  <c r="G42" i="5"/>
  <c r="C8" i="8"/>
  <c r="C7" i="8" s="1"/>
  <c r="I5" i="12"/>
  <c r="L5" i="12" s="1"/>
  <c r="F41" i="5"/>
  <c r="E166" i="5"/>
  <c r="H15" i="1"/>
  <c r="D8" i="8" s="1"/>
  <c r="D7" i="8" s="1"/>
  <c r="D6" i="8" s="1"/>
  <c r="H10" i="1"/>
  <c r="H12" i="1" s="1"/>
  <c r="J10" i="1"/>
  <c r="L10" i="1" s="1"/>
  <c r="J15" i="1"/>
  <c r="K15" i="1" s="1"/>
  <c r="F235" i="5"/>
  <c r="H235" i="5" s="1"/>
  <c r="F279" i="5"/>
  <c r="H279" i="5" s="1"/>
  <c r="H332" i="5"/>
  <c r="F166" i="5"/>
  <c r="J11" i="1"/>
  <c r="E234" i="5"/>
  <c r="D234" i="5"/>
  <c r="D39" i="5" s="1"/>
  <c r="H41" i="5" l="1"/>
  <c r="G102" i="5"/>
  <c r="E39" i="5"/>
  <c r="K11" i="1"/>
  <c r="L11" i="1"/>
  <c r="H166" i="5"/>
  <c r="G41" i="5"/>
  <c r="C234" i="5"/>
  <c r="K12" i="3"/>
  <c r="G11" i="3"/>
  <c r="G166" i="5"/>
  <c r="G279" i="5"/>
  <c r="G235" i="5"/>
  <c r="G332" i="5"/>
  <c r="F8" i="8"/>
  <c r="F7" i="8" s="1"/>
  <c r="F6" i="8" s="1"/>
  <c r="H102" i="5"/>
  <c r="C6" i="8"/>
  <c r="H16" i="1"/>
  <c r="H27" i="1" s="1"/>
  <c r="F234" i="5"/>
  <c r="H234" i="5" s="1"/>
  <c r="J12" i="1"/>
  <c r="L12" i="1" s="1"/>
  <c r="G6" i="8" l="1"/>
  <c r="K11" i="3"/>
  <c r="G10" i="3"/>
  <c r="K10" i="3" s="1"/>
  <c r="G10" i="1"/>
  <c r="G7" i="8"/>
  <c r="G234" i="5"/>
  <c r="G8" i="8"/>
  <c r="F39" i="5"/>
  <c r="H39" i="5" s="1"/>
  <c r="I15" i="1"/>
  <c r="J16" i="1"/>
  <c r="J27" i="1" s="1"/>
  <c r="K10" i="1" l="1"/>
  <c r="G12" i="1"/>
  <c r="G39" i="5"/>
  <c r="E8" i="8"/>
  <c r="E7" i="8" s="1"/>
  <c r="L15" i="1"/>
  <c r="I16" i="1"/>
  <c r="L16" i="1" s="1"/>
  <c r="H8" i="8" l="1"/>
  <c r="G16" i="1"/>
  <c r="K12" i="1"/>
  <c r="I27" i="1"/>
  <c r="L27" i="1" s="1"/>
  <c r="E6" i="8"/>
  <c r="H6" i="8" s="1"/>
  <c r="H7" i="8"/>
  <c r="G27" i="1" l="1"/>
  <c r="K16" i="1"/>
</calcChain>
</file>

<file path=xl/sharedStrings.xml><?xml version="1.0" encoding="utf-8"?>
<sst xmlns="http://schemas.openxmlformats.org/spreadsheetml/2006/main" count="1139" uniqueCount="323">
  <si>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</si>
  <si>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</si>
  <si>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</si>
  <si>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</si>
  <si>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</si>
  <si>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</si>
  <si>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</si>
  <si>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</si>
  <si>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</si>
  <si>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</si>
  <si>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</si>
  <si>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</si>
  <si>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</si>
  <si>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</si>
  <si>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</si>
  <si>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</si>
  <si>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</si>
  <si>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</si>
  <si>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</si>
  <si>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</si>
  <si>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</si>
  <si>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</si>
  <si>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</si>
  <si>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</si>
  <si>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</si>
  <si>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</si>
  <si>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</si>
  <si>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</si>
  <si>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</si>
  <si>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</si>
  <si>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</si>
  <si>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</si>
  <si>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</si>
  <si>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</si>
  <si>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</si>
  <si>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</si>
  <si>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</si>
  <si>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</si>
  <si>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</si>
  <si>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</si>
  <si>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</si>
  <si>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</si>
  <si>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</si>
  <si>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</si>
  <si>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</si>
  <si>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</si>
  <si>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</si>
  <si>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</si>
  <si>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</si>
  <si>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</si>
  <si>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</si>
  <si>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</si>
  <si>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</si>
  <si>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</si>
  <si>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</si>
  <si>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</si>
  <si>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</si>
  <si>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</si>
  <si>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</si>
  <si>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6831 Ostali prihodi</t>
  </si>
  <si>
    <t xml:space="preserve">1 Opći prihodi i primici </t>
  </si>
  <si>
    <t xml:space="preserve">3 Vlastiti prihodi </t>
  </si>
  <si>
    <t>6615 Prihodi od pruženih usluga</t>
  </si>
  <si>
    <t>43 Ostali prihodi za posebne namjene</t>
  </si>
  <si>
    <t>6413 Kamate na oročena sredstva i depozite po viđenju</t>
  </si>
  <si>
    <t>6526 Ostali nespomenuti prihodi</t>
  </si>
  <si>
    <t>5 Pomoći</t>
  </si>
  <si>
    <t>4 Prihodi za posebne namjene</t>
  </si>
  <si>
    <t>51 Pomoći EU (51)</t>
  </si>
  <si>
    <t>6323 Tekuće pomoći od institucija i tijela EU</t>
  </si>
  <si>
    <t>52 Ostale pomoći</t>
  </si>
  <si>
    <t>Tekuće pomoći proračunskim korisnicima iz proračuna koji im nije nadležan</t>
  </si>
  <si>
    <t>6361 Tekuće pomoći proračunskim korisnicima iz proračuna koji im nije nadležan</t>
  </si>
  <si>
    <t>6391 Tekući prijenosi između proračunskih korisnika istog proračuna</t>
  </si>
  <si>
    <t>6 Donacije</t>
  </si>
  <si>
    <t>6631 Tekuće donacije</t>
  </si>
  <si>
    <t>7 PRIHODI OD PRODAJE NEFIN. IMOVINE</t>
  </si>
  <si>
    <t>7221 Uredska oprema i namještaj</t>
  </si>
  <si>
    <t>61 Donacije</t>
  </si>
  <si>
    <t>Pomoći od međunarodnih organizacija, te institucija i tijela EU</t>
  </si>
  <si>
    <t>Tekuće pomoći od institucija i tijela EU</t>
  </si>
  <si>
    <t>Pomoći proračunskim korisnicima iz proračuna koji im nije nadležan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</si>
  <si>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</si>
  <si>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</si>
  <si>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</si>
  <si>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Prihodi od imovine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</si>
  <si>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</si>
  <si>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</si>
  <si>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</si>
  <si>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</si>
  <si>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pruženih usluga</t>
  </si>
  <si>
    <t>Tekuće donacije</t>
  </si>
  <si>
    <t>Prihodi iz nadležnog proračuna za financiranje redovne djelatnosti proračunskih korisnika</t>
  </si>
  <si>
    <t>Prihod od prodaje postrojenja i opreme</t>
  </si>
  <si>
    <t>Uredska oprema i namještaj</t>
  </si>
  <si>
    <t>3111 Plaće za redovan rad</t>
  </si>
  <si>
    <t>3121 Ostali rashodi za zaposlene</t>
  </si>
  <si>
    <t>3132 Doprinosi za obvezno zdrastveno osiguranje</t>
  </si>
  <si>
    <t>3133 Doprinosi za obvezno osiguranje u slučaju nezaposlenosti</t>
  </si>
  <si>
    <t>31 Rashodi za zaposlene</t>
  </si>
  <si>
    <t>312 Ostali rashodi za zaposlene</t>
  </si>
  <si>
    <t>313 Doprinosi za plaće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</si>
  <si>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</si>
  <si>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</si>
  <si>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</si>
  <si>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</si>
  <si>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</si>
  <si>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</si>
  <si>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</si>
  <si>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sirovina</t>
  </si>
  <si>
    <t>3223 Energija</t>
  </si>
  <si>
    <t>3224 Materijal i dijelovi za tekuće i investicijsko održavanje</t>
  </si>
  <si>
    <t>3225 Sitan inventar i autogume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</si>
  <si>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</si>
  <si>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</si>
  <si>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</si>
  <si>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</si>
  <si>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</si>
  <si>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</si>
  <si>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Zdrastvene i veterinarske usluge</t>
  </si>
  <si>
    <t>3237 Intelektualne i osobne usluge</t>
  </si>
  <si>
    <t>3238 Računalne usluge</t>
  </si>
  <si>
    <t>3239 Ostale usluge</t>
  </si>
  <si>
    <t>324 Naknada troškova osobama izvan radnog odnosa</t>
  </si>
  <si>
    <t>3241 Naknada troškova osobama izvan radnog odnosa</t>
  </si>
  <si>
    <t>329 Ostali nespomenuti rashodi poslovanja</t>
  </si>
  <si>
    <t>3292 Premije osiguranja</t>
  </si>
  <si>
    <t>3293 Reprezentacija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</si>
  <si>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</si>
  <si>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</si>
  <si>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</si>
  <si>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</si>
  <si>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</si>
  <si>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</si>
  <si>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3432 Negativne tečajne razlike i razlike zbog primjene valutne klauzule</t>
  </si>
  <si>
    <t>36 Pomoći dane u inozemstvo i unutar općeg proračuna</t>
  </si>
  <si>
    <t>4 Rashodi za nabavu nefinancijske imovine</t>
  </si>
  <si>
    <t>41 Rashodi za nabavu neproizvedene dugotrajne imovine</t>
  </si>
  <si>
    <t>4123 Licence</t>
  </si>
  <si>
    <t>42 Rashodi za nabavu proizvedene dugotrajne imovine</t>
  </si>
  <si>
    <t>422 Postrojenja i oprema</t>
  </si>
  <si>
    <t>4221 Uredska oprema i namještaj</t>
  </si>
  <si>
    <t>4224 Medicinska i laboratorijska oprema</t>
  </si>
  <si>
    <t>4225 Instrumenti, uređaji i strojevi</t>
  </si>
  <si>
    <t>424 Knjige umjetnička dijela i ostale izložbene vrijednosti</t>
  </si>
  <si>
    <t>4241 Knjige</t>
  </si>
  <si>
    <t>426 Nematerijlna proizvedena imovina</t>
  </si>
  <si>
    <t>4262 Ulaganja u računalne programe</t>
  </si>
  <si>
    <t>3 Rashodi poslovanja</t>
  </si>
  <si>
    <t>3214 Ostale naknade troškova zaposlenima</t>
  </si>
  <si>
    <t xml:space="preserve">51 Pomoći EU </t>
  </si>
  <si>
    <t>Ostali rashodi za zaposlene</t>
  </si>
  <si>
    <t>Doprinosi na plaće</t>
  </si>
  <si>
    <t>Doprinosi za obvezno zdrastveno osiguranje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</si>
  <si>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</si>
  <si>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</si>
  <si>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</si>
  <si>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</si>
  <si>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</si>
  <si>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</si>
  <si>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</si>
  <si>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</si>
  <si>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</si>
  <si>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</si>
  <si>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</si>
  <si>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</si>
  <si>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</si>
  <si>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</si>
  <si>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</si>
  <si>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</si>
  <si>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</si>
  <si>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</si>
  <si>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</si>
  <si>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</si>
  <si>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</si>
  <si>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</si>
  <si>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</si>
  <si>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</si>
  <si>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</si>
  <si>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</si>
  <si>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</si>
  <si>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</si>
  <si>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</si>
  <si>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Pomoći dane u inozemstvo i unutar općeg proračuna</t>
  </si>
  <si>
    <t>Prijenosi imeđu pror. Korisnika istog proračuna</t>
  </si>
  <si>
    <t>Naknade građanima i kućanstvima u novcu</t>
  </si>
  <si>
    <t>Licence</t>
  </si>
  <si>
    <t>Rashodi za nabavu proizvedene dugotrajne imovine</t>
  </si>
  <si>
    <t>Postrojenja i oprema</t>
  </si>
  <si>
    <t>Medicinska i laboratorijska oprema</t>
  </si>
  <si>
    <t>Instrumenti, uređaji i strojevi</t>
  </si>
  <si>
    <t>Knjige umjetnička dijela i ostale izložbene vrijednosti</t>
  </si>
  <si>
    <t>Nematerijalna proizvedena imovina</t>
  </si>
  <si>
    <t>Ulaganja u računalne programe</t>
  </si>
  <si>
    <t>09 OBRAZOVANJE</t>
  </si>
  <si>
    <t>094 Visoka naobrazba</t>
  </si>
  <si>
    <t>MZO REDOVNA DJELATNOST</t>
  </si>
  <si>
    <t>GRAĐEVINSKI FAKULTET RIJEKA</t>
  </si>
  <si>
    <t>A621002</t>
  </si>
  <si>
    <t>REDOVNA DJELATNOST MZO</t>
  </si>
  <si>
    <t>OPĆI PRIHODI I PRIMICI</t>
  </si>
  <si>
    <t>OSTALE AKTIVNOSTI IZVOR 11</t>
  </si>
  <si>
    <t>A622122</t>
  </si>
  <si>
    <t>Programsko financiranje Javnih visokih učilišta</t>
  </si>
  <si>
    <t>Opći prihodi i primici</t>
  </si>
  <si>
    <t>Sitan inventar i auto gume</t>
  </si>
  <si>
    <t>Naknada troškova osobama izvan radnog odnosa</t>
  </si>
  <si>
    <t>A62181</t>
  </si>
  <si>
    <t>Pravomoćne sudske presude</t>
  </si>
  <si>
    <t>Troškovi sudskih postupaka</t>
  </si>
  <si>
    <t>NAMJENSKI PRIHODI</t>
  </si>
  <si>
    <t>A679089</t>
  </si>
  <si>
    <t>VLASTITI PRIHODI</t>
  </si>
  <si>
    <t>Vlastiti prihodi</t>
  </si>
  <si>
    <t>REDOVNA DJELATNOST - vlastiti prihodi</t>
  </si>
  <si>
    <t>Naknada za prijevoz, rad na terenu i odvojeni život</t>
  </si>
  <si>
    <t>Članarine i norme</t>
  </si>
  <si>
    <t>Prijenosi između proračuna korisnika istog proračuna</t>
  </si>
  <si>
    <t>REDOVNA DJELATNOST - namjenski prihodi</t>
  </si>
  <si>
    <t>Namjenski prihodi - participacije</t>
  </si>
  <si>
    <t>DONACIJE</t>
  </si>
  <si>
    <t>A679072</t>
  </si>
  <si>
    <t>EU PROJEKTI SVEUČILIŠTA U RIJECI</t>
  </si>
  <si>
    <t xml:space="preserve">Pomoći EU </t>
  </si>
  <si>
    <t>Ostale pomoći i darovnice</t>
  </si>
  <si>
    <t>Redovna djelatnost</t>
  </si>
  <si>
    <t>Knjige</t>
  </si>
  <si>
    <t>POMOĆI</t>
  </si>
  <si>
    <t>Donacije</t>
  </si>
  <si>
    <t>A679079</t>
  </si>
  <si>
    <t>SVEUČILIŠTE U RIJECI GRAĐEVINSKI FAKULTET</t>
  </si>
  <si>
    <t>Prihodi od upravnih i administrativnih pristojbi, pristojbi po posebnim propisima i naknada</t>
  </si>
  <si>
    <t>Prihodi  iz nadležnog proračuna za financiranje rashoda poslovanja</t>
  </si>
  <si>
    <t>Naknade građanima i kućanstvima na temelju osiguranja i druge naknade</t>
  </si>
  <si>
    <t>Ostale naknade građanima i kućanstvima iz proračuna</t>
  </si>
  <si>
    <t>Nematerijalna imovina</t>
  </si>
  <si>
    <t xml:space="preserve">Knjige </t>
  </si>
  <si>
    <t>6711 Prihodi iz nadležnog proračuna za financiranje rashoda poslovanja</t>
  </si>
  <si>
    <t>6614 Prihodi od prodaje proizvoda i robe</t>
  </si>
  <si>
    <t>6393 Tekući prijenosi između proračunskih korisnika istog proračuna  temeljem prijenosa EU sredstava</t>
  </si>
  <si>
    <t>72 Prihodi od prodaje proizvedene dugotrajne imovine</t>
  </si>
  <si>
    <t>311 Plaće (Bruto)</t>
  </si>
  <si>
    <t>3294 Članarine i norme</t>
  </si>
  <si>
    <t>3296 Troškovi sudskih postupka</t>
  </si>
  <si>
    <t>412 Nematerijalna imovina</t>
  </si>
  <si>
    <t>3227 Službena, radna i zaštitna odjeća i obuća</t>
  </si>
  <si>
    <t>3294 Članarine norme</t>
  </si>
  <si>
    <t xml:space="preserve">412 Nematerijalna imovina </t>
  </si>
  <si>
    <t xml:space="preserve">412 Nematerijlna imovina 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</si>
  <si>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</si>
  <si>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</si>
  <si>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</si>
  <si>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 xml:space="preserve">412 Nematerijlna  imovina </t>
  </si>
  <si>
    <t>Naknada troškova zaposlenima</t>
  </si>
  <si>
    <t>Rashodi za nabavu neporizvedene dugotrajne imovine</t>
  </si>
  <si>
    <t>Službena, radna i zaštitna odjeća i oprema</t>
  </si>
  <si>
    <t>Tekući prijenosi između proračunskih  korisnika istog proračuna</t>
  </si>
  <si>
    <t>Rashodi za nabavu proizvedene dugotrajne  imovine</t>
  </si>
  <si>
    <t>Ostale naknade troškova  zaposlenima</t>
  </si>
  <si>
    <t>Rashodi za nabavku neproizvedene dugotrajne imovine</t>
  </si>
  <si>
    <t>Donacije od  pravnih i fizičkih osoba izvan općeg proračuna i povrat donacija po protestiranim jamstvima</t>
  </si>
  <si>
    <t>Sitni inventar i auto gume</t>
  </si>
  <si>
    <t xml:space="preserve"> Prihodi od prodaje proizvoda i robe te pruženih usluga, prihodi od donacija te povrati po protestiranim jamstvima</t>
  </si>
  <si>
    <t>Prihodi iz  nadležnog proračuna i od  HZZO-a temeljem ugovornih obveza</t>
  </si>
  <si>
    <t>Knjige, umjetnička djela i ostale izložbene vrijednosti</t>
  </si>
  <si>
    <t>Materijal i sirovine</t>
  </si>
  <si>
    <t>369 Prijenosi između proračunskih korisnika istoga proračuna</t>
  </si>
  <si>
    <t>3691  Tekući prijenosi između proračunskih korisnika istog proračuna</t>
  </si>
  <si>
    <t>369 Prijenosi između proračunskih  korisnika istoga proračuna</t>
  </si>
  <si>
    <t>Prihodi od pozitivnih tečajnih razlika i razlika zbog  primjene valutne klauzule</t>
  </si>
  <si>
    <t>6415 Prihodi od tečajnih razlika i razlika zbog primjene valutne klauzule</t>
  </si>
  <si>
    <t>6=5/4*100</t>
  </si>
  <si>
    <t>7=5/2*100</t>
  </si>
  <si>
    <t>Dekan:</t>
  </si>
  <si>
    <t>Izv.prof.dr.sc. Mladen Bulić</t>
  </si>
  <si>
    <t>A62118</t>
  </si>
  <si>
    <t>Projekt praćenja geoloških hazarda i rizika</t>
  </si>
  <si>
    <t xml:space="preserve">Ostali rashodi </t>
  </si>
  <si>
    <t>Tekuće donacije u novcu</t>
  </si>
  <si>
    <t>38 Ostali rashodi</t>
  </si>
  <si>
    <t>381 Tekuće donacije</t>
  </si>
  <si>
    <t>3811 Tekuće donacije u novcu</t>
  </si>
  <si>
    <t>Prijevozna sredstva</t>
  </si>
  <si>
    <t>Prijevozna sredstva u cestovnom prijevozu</t>
  </si>
  <si>
    <t>423 Prijevozna sredstva</t>
  </si>
  <si>
    <t>4231 Prijevozna sredstva u cestovnom prometu</t>
  </si>
  <si>
    <t xml:space="preserve">Prijevozna sredstva </t>
  </si>
  <si>
    <t>Prijevozna sredstva u cestovnom prometu</t>
  </si>
  <si>
    <t>Uređaji,strojevi i oprema za ostale namjene</t>
  </si>
  <si>
    <t>Komunikacijska oprema</t>
  </si>
  <si>
    <t>Plaća (Bruto)</t>
  </si>
  <si>
    <t>Plaća za redovan rad</t>
  </si>
  <si>
    <t>PRIHODI OD PRODAJE NEF. IMOVINE</t>
  </si>
  <si>
    <t>Rashodi za nabavu proizvedene nef. Imovine</t>
  </si>
  <si>
    <t>4227 Uređaji, strojevi i oprema za ostale namjene</t>
  </si>
  <si>
    <t>4222 Komunikacijska oprema</t>
  </si>
  <si>
    <t>7 Prihodi od prodaje nef. Imovine</t>
  </si>
  <si>
    <t>7 Prihodi od prodaje nefin. Imovine</t>
  </si>
  <si>
    <t>Uređaji, strojevi i oprema za ostale namjene</t>
  </si>
  <si>
    <t>IZVRŠENJE FINANCIJSKOG PLANA PRORAČUNSKOG KORISNIKA DRŽAVNOG PRORAČUNA 2024. GODINE</t>
  </si>
  <si>
    <t>IZVORNI PLAN 2025.*</t>
  </si>
  <si>
    <t>TEKUĆI PLAN 2025.*</t>
  </si>
  <si>
    <t>IZVORNI PLAN  2025.*</t>
  </si>
  <si>
    <t>TEKUĆI PLAN  2025.*</t>
  </si>
  <si>
    <t xml:space="preserve">OSTVARENJE/ IZVRŠENJE 
2024. </t>
  </si>
  <si>
    <t xml:space="preserve">OSTVARENJE/ IZVRŠENJE 
2025. </t>
  </si>
  <si>
    <t>581 - Mehanizam za oporavak i otpornost</t>
  </si>
  <si>
    <t>Ostali prhodi</t>
  </si>
  <si>
    <t>Kazne, upravne mjere i ostali prihodi</t>
  </si>
  <si>
    <t>Ostali prihodi</t>
  </si>
  <si>
    <t>65 Prihodi od upravnih i administrativnih pristojbi, pristojbi po posebnim propisima i naknada</t>
  </si>
  <si>
    <t xml:space="preserve">6632 Kapitalne donacije </t>
  </si>
  <si>
    <t>Kapitalne donacije</t>
  </si>
  <si>
    <t xml:space="preserve">OSTVARENJE/IZVRŠENJE 
1.-12.2024. </t>
  </si>
  <si>
    <t xml:space="preserve">OSTVARENJE/IZVRŠENJE 
1.-12.2025. </t>
  </si>
  <si>
    <t xml:space="preserve">OSTVARENJE/ IZVRŠENJE 
1.-12.2024. </t>
  </si>
  <si>
    <t xml:space="preserve">OSTVARENJE/ IZVRŠENJE 
1.-12.2025. </t>
  </si>
  <si>
    <t>,</t>
  </si>
  <si>
    <t>Primljeni povrati glavnica danih zajmova</t>
  </si>
  <si>
    <t>Primici od povrata jamčevnih pologa</t>
  </si>
  <si>
    <t>Izdaci za dane zajmove i jamčevne pologe</t>
  </si>
  <si>
    <t>Izdaci za jamčevne pologe</t>
  </si>
  <si>
    <t>Rijeka, 23.03.2026.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</si>
</sst>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1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19" fillId="0" borderId="3" xfId="0" applyNumberFormat="1" applyFont="1" applyBorder="1"/>
    <xf numFmtId="4" fontId="7" fillId="0" borderId="3" xfId="0" applyNumberFormat="1" applyFont="1" applyFill="1" applyBorder="1" applyAlignment="1" applyProtection="1">
      <alignment vertical="center"/>
    </xf>
    <xf numFmtId="4" fontId="7" fillId="3" borderId="3" xfId="0" applyNumberFormat="1" applyFont="1" applyFill="1" applyBorder="1" applyAlignment="1" applyProtection="1">
      <alignment vertical="center"/>
    </xf>
    <xf numFmtId="2" fontId="19" fillId="0" borderId="3" xfId="0" applyNumberFormat="1" applyFont="1" applyBorder="1"/>
    <xf numFmtId="4" fontId="7" fillId="0" borderId="3" xfId="0" applyNumberFormat="1" applyFont="1" applyFill="1" applyBorder="1" applyAlignment="1" applyProtection="1">
      <alignment vertical="center" wrapText="1"/>
    </xf>
    <xf numFmtId="4" fontId="7" fillId="3" borderId="3" xfId="0" applyNumberFormat="1" applyFont="1" applyFill="1" applyBorder="1" applyAlignment="1" applyProtection="1">
      <alignment vertical="center" wrapText="1"/>
    </xf>
    <xf numFmtId="0" fontId="18" fillId="0" borderId="4" xfId="0" applyFont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4" fontId="6" fillId="0" borderId="3" xfId="0" applyNumberFormat="1" applyFont="1" applyBorder="1" applyAlignment="1">
      <alignment horizontal="right"/>
    </xf>
    <xf numFmtId="4" fontId="9" fillId="0" borderId="3" xfId="0" applyNumberFormat="1" applyFont="1" applyFill="1" applyBorder="1" applyAlignment="1" applyProtection="1">
      <alignment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 applyProtection="1">
      <alignment horizontal="right" vertical="center" wrapTex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 inden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20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2" fontId="21" fillId="0" borderId="3" xfId="0" applyNumberFormat="1" applyFont="1" applyBorder="1"/>
    <xf numFmtId="4" fontId="21" fillId="0" borderId="3" xfId="0" applyNumberFormat="1" applyFont="1" applyBorder="1"/>
    <xf numFmtId="4" fontId="22" fillId="0" borderId="3" xfId="0" applyNumberFormat="1" applyFont="1" applyBorder="1"/>
    <xf numFmtId="4" fontId="23" fillId="2" borderId="3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 applyProtection="1">
      <alignment horizontal="right" wrapText="1"/>
    </xf>
    <xf numFmtId="4" fontId="24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 applyProtection="1">
      <alignment horizontal="right" wrapText="1"/>
    </xf>
    <xf numFmtId="4" fontId="9" fillId="3" borderId="3" xfId="0" applyNumberFormat="1" applyFont="1" applyFill="1" applyBorder="1" applyAlignment="1" applyProtection="1">
      <alignment wrapText="1"/>
    </xf>
    <xf numFmtId="4" fontId="10" fillId="2" borderId="3" xfId="0" applyNumberFormat="1" applyFont="1" applyFill="1" applyBorder="1" applyAlignment="1">
      <alignment horizontal="right"/>
    </xf>
    <xf numFmtId="2" fontId="25" fillId="0" borderId="3" xfId="0" applyNumberFormat="1" applyFont="1" applyBorder="1"/>
    <xf numFmtId="4" fontId="5" fillId="2" borderId="3" xfId="0" applyNumberFormat="1" applyFont="1" applyFill="1" applyBorder="1" applyAlignment="1"/>
    <xf numFmtId="4" fontId="25" fillId="0" borderId="3" xfId="0" applyNumberFormat="1" applyFont="1" applyBorder="1"/>
    <xf numFmtId="4" fontId="26" fillId="2" borderId="3" xfId="0" applyNumberFormat="1" applyFont="1" applyFill="1" applyBorder="1" applyAlignment="1" applyProtection="1">
      <alignment vertical="center" wrapText="1"/>
    </xf>
    <xf numFmtId="0" fontId="25" fillId="0" borderId="3" xfId="0" applyFont="1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Border="1"/>
    <xf numFmtId="0" fontId="27" fillId="0" borderId="3" xfId="0" applyFont="1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23" fillId="2" borderId="3" xfId="0" applyNumberFormat="1" applyFont="1" applyFill="1" applyBorder="1" applyAlignment="1">
      <alignment horizontal="right"/>
    </xf>
    <xf numFmtId="164" fontId="0" fillId="0" borderId="0" xfId="0" applyNumberFormat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4" fontId="19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 applyProtection="1">
      <alignment horizontal="right" wrapText="1"/>
    </xf>
    <xf numFmtId="4" fontId="7" fillId="2" borderId="4" xfId="0" applyNumberFormat="1" applyFont="1" applyFill="1" applyBorder="1" applyAlignment="1">
      <alignment horizontal="right"/>
    </xf>
    <xf numFmtId="4" fontId="7" fillId="0" borderId="3" xfId="0" applyNumberFormat="1" applyFont="1" applyBorder="1"/>
    <xf numFmtId="4" fontId="0" fillId="0" borderId="3" xfId="0" applyNumberFormat="1" applyBorder="1"/>
    <xf numFmtId="0" fontId="7" fillId="2" borderId="3" xfId="0" applyNumberFormat="1" applyFont="1" applyFill="1" applyBorder="1" applyAlignment="1" applyProtection="1">
      <alignment horizontal="left" vertical="center"/>
    </xf>
    <xf numFmtId="0" fontId="0" fillId="0" borderId="3" xfId="0" applyFont="1" applyBorder="1"/>
    <xf numFmtId="0" fontId="19" fillId="0" borderId="3" xfId="0" applyFont="1" applyBorder="1" applyAlignment="1">
      <alignment horizontal="left"/>
    </xf>
    <xf numFmtId="0" fontId="7" fillId="2" borderId="1" xfId="0" quotePrefix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4" fontId="10" fillId="0" borderId="3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7" fillId="0" borderId="3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right" wrapText="1"/>
    </xf>
    <xf numFmtId="0" fontId="9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9" fillId="0" borderId="4" xfId="0" quotePrefix="1" applyFont="1" applyFill="1" applyBorder="1" applyAlignment="1">
      <alignment horizontal="left" vertical="center"/>
    </xf>
    <xf numFmtId="0" fontId="6" fillId="3" borderId="1" xfId="0" quotePrefix="1" applyFont="1" applyFill="1" applyBorder="1" applyAlignment="1">
      <alignment horizontal="left" vertical="center" wrapText="1"/>
    </xf>
    <xf numFmtId="0" fontId="6" fillId="3" borderId="2" xfId="0" quotePrefix="1" applyFont="1" applyFill="1" applyBorder="1" applyAlignment="1">
      <alignment horizontal="left" vertical="center" wrapText="1"/>
    </xf>
    <xf numFmtId="0" fontId="6" fillId="3" borderId="4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9" fillId="0" borderId="4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quotePrefix="1" applyNumberFormat="1" applyFont="1" applyFill="1" applyBorder="1" applyAlignment="1" applyProtection="1">
      <alignment horizontal="left" vertical="center" wrapText="1"/>
    </xf>
    <xf numFmtId="0" fontId="9" fillId="3" borderId="4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quotePrefix="1" applyNumberFormat="1" applyFont="1" applyFill="1" applyBorder="1" applyAlignment="1" applyProtection="1">
      <alignment horizontal="left" vertical="center" wrapText="1"/>
    </xf>
    <xf numFmtId="0" fontId="9" fillId="0" borderId="4" xfId="0" quotePrefix="1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15" fillId="0" borderId="4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5" fillId="0" borderId="1" xfId="0" quotePrefix="1" applyFont="1" applyBorder="1" applyAlignment="1">
      <alignment horizontal="center" wrapText="1"/>
    </xf>
    <xf numFmtId="0" fontId="15" fillId="0" borderId="2" xfId="0" quotePrefix="1" applyFont="1" applyBorder="1" applyAlignment="1">
      <alignment horizontal="center" wrapText="1"/>
    </xf>
    <xf numFmtId="0" fontId="15" fillId="0" borderId="4" xfId="0" quotePrefix="1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abSelected="1" topLeftCell="A4" zoomScaleNormal="100" workbookViewId="0">
      <selection activeCell="G21" sqref="G21:J22"/>
    </sheetView>
  </sheetViews>
  <sheetFormatPr defaultRowHeight="15" x14ac:dyDescent="0.25"/>
  <cols>
    <col min="5" max="5" width="13" customWidth="1"/>
    <col min="6" max="10" width="25.28515625" customWidth="1"/>
    <col min="11" max="11" width="20.42578125" customWidth="1"/>
    <col min="12" max="12" width="15.7109375" customWidth="1"/>
    <col min="13" max="13" width="25.28515625" customWidth="1"/>
  </cols>
  <sheetData>
    <row r="1" spans="1:13" ht="42" customHeight="1" x14ac:dyDescent="0.25">
      <c r="A1" s="163" t="s">
        <v>230</v>
      </c>
      <c r="B1" s="163"/>
      <c r="C1" s="163"/>
      <c r="D1" s="163"/>
      <c r="E1" s="163"/>
      <c r="F1" s="70"/>
      <c r="G1" s="70"/>
      <c r="H1" s="70"/>
      <c r="I1" s="70"/>
      <c r="J1" s="33"/>
      <c r="K1" s="33"/>
      <c r="L1" s="33"/>
      <c r="M1" s="33"/>
    </row>
    <row r="2" spans="1:13" ht="35.1" customHeight="1" x14ac:dyDescent="0.25">
      <c r="A2" s="197" t="s">
        <v>299</v>
      </c>
      <c r="B2" s="198"/>
      <c r="C2" s="198"/>
      <c r="D2" s="198"/>
      <c r="E2" s="198"/>
      <c r="F2" s="198"/>
      <c r="G2" s="198"/>
      <c r="H2" s="198"/>
      <c r="I2" s="198"/>
      <c r="J2" s="198"/>
      <c r="K2" s="3"/>
      <c r="L2" s="19"/>
      <c r="M2" s="3"/>
    </row>
    <row r="3" spans="1:13" ht="15.75" customHeight="1" x14ac:dyDescent="0.25">
      <c r="A3" s="121"/>
      <c r="B3" s="199" t="s">
        <v>12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32"/>
    </row>
    <row r="4" spans="1:13" ht="18" x14ac:dyDescent="0.25">
      <c r="B4" s="3"/>
      <c r="C4" s="3"/>
      <c r="D4" s="3"/>
      <c r="E4" s="3"/>
      <c r="F4" s="3"/>
      <c r="G4" s="19"/>
      <c r="H4" s="3"/>
      <c r="I4" s="19"/>
      <c r="J4" s="3"/>
      <c r="K4" s="3"/>
      <c r="L4" s="19"/>
      <c r="M4" s="4"/>
    </row>
    <row r="5" spans="1:13" ht="18" customHeight="1" x14ac:dyDescent="0.25">
      <c r="B5" s="199" t="s">
        <v>50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31"/>
    </row>
    <row r="6" spans="1:13" ht="18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31"/>
    </row>
    <row r="7" spans="1:13" ht="18" customHeight="1" x14ac:dyDescent="0.25">
      <c r="B7" s="190" t="s">
        <v>58</v>
      </c>
      <c r="C7" s="190"/>
      <c r="D7" s="190"/>
      <c r="E7" s="190"/>
      <c r="F7" s="190"/>
      <c r="G7" s="5"/>
      <c r="H7" s="6"/>
      <c r="I7" s="6"/>
      <c r="J7" s="6"/>
      <c r="K7" s="36"/>
      <c r="L7" s="36"/>
    </row>
    <row r="8" spans="1:13" ht="26.1" customHeight="1" x14ac:dyDescent="0.25">
      <c r="B8" s="191" t="s">
        <v>8</v>
      </c>
      <c r="C8" s="192"/>
      <c r="D8" s="192"/>
      <c r="E8" s="192"/>
      <c r="F8" s="193"/>
      <c r="G8" s="34" t="s">
        <v>313</v>
      </c>
      <c r="H8" s="34" t="s">
        <v>300</v>
      </c>
      <c r="I8" s="34" t="s">
        <v>301</v>
      </c>
      <c r="J8" s="34" t="s">
        <v>314</v>
      </c>
      <c r="K8" s="34" t="s">
        <v>23</v>
      </c>
      <c r="L8" s="34" t="s">
        <v>48</v>
      </c>
    </row>
    <row r="9" spans="1:13" x14ac:dyDescent="0.25">
      <c r="B9" s="200">
        <v>1</v>
      </c>
      <c r="C9" s="201"/>
      <c r="D9" s="201"/>
      <c r="E9" s="201"/>
      <c r="F9" s="202"/>
      <c r="G9" s="40">
        <v>2</v>
      </c>
      <c r="H9" s="39">
        <v>3</v>
      </c>
      <c r="I9" s="39">
        <v>4</v>
      </c>
      <c r="J9" s="39">
        <v>5</v>
      </c>
      <c r="K9" s="39" t="s">
        <v>36</v>
      </c>
      <c r="L9" s="39" t="s">
        <v>37</v>
      </c>
    </row>
    <row r="10" spans="1:13" ht="14.45" customHeight="1" x14ac:dyDescent="0.25">
      <c r="B10" s="169" t="s">
        <v>25</v>
      </c>
      <c r="C10" s="170"/>
      <c r="D10" s="170"/>
      <c r="E10" s="170"/>
      <c r="F10" s="171"/>
      <c r="G10" s="61">
        <f>'Prihodi po ek klasifikaciji'!G11</f>
        <v>4341646.34</v>
      </c>
      <c r="H10" s="61">
        <f>'Prihodi po ek klasifikaciji'!H11</f>
        <v>4440080</v>
      </c>
      <c r="I10" s="61">
        <f>'Prihodi po ek klasifikaciji'!I11</f>
        <v>4600643</v>
      </c>
      <c r="J10" s="61">
        <f>'Prihodi po ek klasifikaciji'!J11</f>
        <v>4635047.45</v>
      </c>
      <c r="K10" s="23">
        <f>J10/G10*100</f>
        <v>106.75783071727581</v>
      </c>
      <c r="L10" s="23">
        <f>J10/I10*100</f>
        <v>100.74781829409498</v>
      </c>
    </row>
    <row r="11" spans="1:13" x14ac:dyDescent="0.25">
      <c r="B11" s="172" t="s">
        <v>24</v>
      </c>
      <c r="C11" s="173"/>
      <c r="D11" s="173"/>
      <c r="E11" s="173"/>
      <c r="F11" s="174"/>
      <c r="G11" s="61">
        <f>'Prihodi po ek klasifikaciji'!G40</f>
        <v>0</v>
      </c>
      <c r="H11" s="61">
        <f>'Prihodi po ek klasifikaciji'!H40</f>
        <v>0</v>
      </c>
      <c r="I11" s="61">
        <f>'Prihodi po ek klasifikaciji'!I40</f>
        <v>500</v>
      </c>
      <c r="J11" s="61">
        <f>'Prihodi po ek klasifikaciji'!J40</f>
        <v>515.20000000000005</v>
      </c>
      <c r="K11" s="23" t="e">
        <f t="shared" ref="K11:K16" si="0">J11/G11*100</f>
        <v>#DIV/0!</v>
      </c>
      <c r="L11" s="23">
        <f t="shared" ref="L11:L16" si="1">J11/I11*100</f>
        <v>103.03999999999999</v>
      </c>
    </row>
    <row r="12" spans="1:13" ht="14.45" customHeight="1" x14ac:dyDescent="0.25">
      <c r="B12" s="166" t="s">
        <v>0</v>
      </c>
      <c r="C12" s="167"/>
      <c r="D12" s="167"/>
      <c r="E12" s="167"/>
      <c r="F12" s="168"/>
      <c r="G12" s="62">
        <f>G10+G11</f>
        <v>4341646.34</v>
      </c>
      <c r="H12" s="62">
        <f t="shared" ref="H12:J12" si="2">H10+H11</f>
        <v>4440080</v>
      </c>
      <c r="I12" s="62">
        <f t="shared" si="2"/>
        <v>4601143</v>
      </c>
      <c r="J12" s="62">
        <f t="shared" si="2"/>
        <v>4635562.6500000004</v>
      </c>
      <c r="K12" s="23">
        <f t="shared" si="0"/>
        <v>106.76969718358038</v>
      </c>
      <c r="L12" s="23">
        <f t="shared" si="1"/>
        <v>100.74806738238738</v>
      </c>
    </row>
    <row r="13" spans="1:13" ht="14.45" customHeight="1" x14ac:dyDescent="0.25">
      <c r="B13" s="184" t="s">
        <v>26</v>
      </c>
      <c r="C13" s="185"/>
      <c r="D13" s="185"/>
      <c r="E13" s="185"/>
      <c r="F13" s="186"/>
      <c r="G13" s="64">
        <f>'Rashodi po ek.klasifikaciji'!G6</f>
        <v>4045386.3100000005</v>
      </c>
      <c r="H13" s="64">
        <f>'Rashodi po ek.klasifikaciji'!H6</f>
        <v>4316274</v>
      </c>
      <c r="I13" s="64">
        <f>'Rashodi po ek.klasifikaciji'!I6</f>
        <v>4443025</v>
      </c>
      <c r="J13" s="64">
        <f>'Rashodi po ek.klasifikaciji'!J6</f>
        <v>4313325.1899999995</v>
      </c>
      <c r="K13" s="23">
        <f t="shared" si="0"/>
        <v>106.62331998646624</v>
      </c>
      <c r="L13" s="23">
        <f t="shared" si="1"/>
        <v>97.080821962514264</v>
      </c>
    </row>
    <row r="14" spans="1:13" x14ac:dyDescent="0.25">
      <c r="B14" s="178" t="s">
        <v>27</v>
      </c>
      <c r="C14" s="179"/>
      <c r="D14" s="179"/>
      <c r="E14" s="179"/>
      <c r="F14" s="180"/>
      <c r="G14" s="61">
        <f>'Rashodi po ek.klasifikaciji'!G61</f>
        <v>138075.15</v>
      </c>
      <c r="H14" s="61">
        <f>'Rashodi po ek.klasifikaciji'!H61</f>
        <v>144747</v>
      </c>
      <c r="I14" s="61">
        <f>'Rashodi po ek.klasifikaciji'!I61</f>
        <v>211962</v>
      </c>
      <c r="J14" s="61">
        <f>'Rashodi po ek.klasifikaciji'!J61</f>
        <v>127422.42</v>
      </c>
      <c r="K14" s="23">
        <f t="shared" si="0"/>
        <v>92.284831847005051</v>
      </c>
      <c r="L14" s="23">
        <f t="shared" si="1"/>
        <v>60.115690548305821</v>
      </c>
    </row>
    <row r="15" spans="1:13" x14ac:dyDescent="0.25">
      <c r="B15" s="25" t="s">
        <v>1</v>
      </c>
      <c r="C15" s="26"/>
      <c r="D15" s="26"/>
      <c r="E15" s="26"/>
      <c r="F15" s="26"/>
      <c r="G15" s="62">
        <f>G14+G13</f>
        <v>4183461.4600000004</v>
      </c>
      <c r="H15" s="62">
        <f t="shared" ref="H15:J15" si="3">H14+H13</f>
        <v>4461021</v>
      </c>
      <c r="I15" s="62">
        <f t="shared" si="3"/>
        <v>4654987</v>
      </c>
      <c r="J15" s="62">
        <f t="shared" si="3"/>
        <v>4440747.6099999994</v>
      </c>
      <c r="K15" s="23">
        <f t="shared" si="0"/>
        <v>106.15007816995639</v>
      </c>
      <c r="L15" s="23">
        <f t="shared" si="1"/>
        <v>95.397637200705375</v>
      </c>
    </row>
    <row r="16" spans="1:13" ht="14.45" customHeight="1" x14ac:dyDescent="0.25">
      <c r="B16" s="181" t="s">
        <v>2</v>
      </c>
      <c r="C16" s="182"/>
      <c r="D16" s="182"/>
      <c r="E16" s="182"/>
      <c r="F16" s="183"/>
      <c r="G16" s="65">
        <f>G12-G15</f>
        <v>158184.87999999942</v>
      </c>
      <c r="H16" s="65">
        <f t="shared" ref="H16:J16" si="4">H12-H15</f>
        <v>-20941</v>
      </c>
      <c r="I16" s="65">
        <f t="shared" si="4"/>
        <v>-53844</v>
      </c>
      <c r="J16" s="65">
        <f t="shared" si="4"/>
        <v>194815.04000000097</v>
      </c>
      <c r="K16" s="23">
        <f t="shared" si="0"/>
        <v>123.15654947552616</v>
      </c>
      <c r="L16" s="23">
        <f t="shared" si="1"/>
        <v>-361.81383255330394</v>
      </c>
    </row>
    <row r="17" spans="1:49" ht="18" x14ac:dyDescent="0.25">
      <c r="B17" s="19"/>
      <c r="C17" s="18"/>
      <c r="D17" s="18"/>
      <c r="E17" s="18"/>
      <c r="F17" s="18"/>
      <c r="G17" s="18"/>
      <c r="H17" s="18"/>
      <c r="I17" s="18"/>
      <c r="J17" s="18"/>
      <c r="K17" s="1"/>
      <c r="L17" s="1"/>
      <c r="M17" s="1"/>
    </row>
    <row r="18" spans="1:49" ht="18" customHeight="1" x14ac:dyDescent="0.25">
      <c r="B18" s="190" t="s">
        <v>55</v>
      </c>
      <c r="C18" s="190"/>
      <c r="D18" s="190"/>
      <c r="E18" s="190"/>
      <c r="F18" s="190"/>
      <c r="G18" s="18"/>
      <c r="H18" s="7"/>
      <c r="I18" s="18"/>
      <c r="J18" s="7"/>
      <c r="K18" s="1"/>
      <c r="L18" s="1"/>
      <c r="M18" s="1"/>
    </row>
    <row r="19" spans="1:49" ht="26.1" customHeight="1" x14ac:dyDescent="0.25">
      <c r="B19" s="191" t="s">
        <v>8</v>
      </c>
      <c r="C19" s="192"/>
      <c r="D19" s="192"/>
      <c r="E19" s="192"/>
      <c r="F19" s="193"/>
      <c r="G19" s="34" t="s">
        <v>313</v>
      </c>
      <c r="H19" s="34" t="s">
        <v>300</v>
      </c>
      <c r="I19" s="34" t="s">
        <v>301</v>
      </c>
      <c r="J19" s="34" t="s">
        <v>314</v>
      </c>
      <c r="K19" s="2" t="s">
        <v>23</v>
      </c>
      <c r="L19" s="2" t="s">
        <v>48</v>
      </c>
    </row>
    <row r="20" spans="1:49" x14ac:dyDescent="0.25">
      <c r="B20" s="194">
        <v>1</v>
      </c>
      <c r="C20" s="195"/>
      <c r="D20" s="195"/>
      <c r="E20" s="195"/>
      <c r="F20" s="196"/>
      <c r="G20" s="41">
        <v>2</v>
      </c>
      <c r="H20" s="39">
        <v>3</v>
      </c>
      <c r="I20" s="39">
        <v>4</v>
      </c>
      <c r="J20" s="39">
        <v>5</v>
      </c>
      <c r="K20" s="39" t="s">
        <v>36</v>
      </c>
      <c r="L20" s="39" t="s">
        <v>37</v>
      </c>
    </row>
    <row r="21" spans="1:49" ht="15.75" customHeight="1" x14ac:dyDescent="0.25">
      <c r="B21" s="169" t="s">
        <v>28</v>
      </c>
      <c r="C21" s="170"/>
      <c r="D21" s="170"/>
      <c r="E21" s="170"/>
      <c r="F21" s="171"/>
      <c r="G21" s="159">
        <v>0</v>
      </c>
      <c r="H21" s="160">
        <v>0</v>
      </c>
      <c r="I21" s="160">
        <v>0</v>
      </c>
      <c r="J21" s="161">
        <f>'Račun financiranja'!J9</f>
        <v>2329.04</v>
      </c>
      <c r="K21" s="24" t="e">
        <f>J21/G21</f>
        <v>#DIV/0!</v>
      </c>
      <c r="L21" s="24" t="e">
        <f>J21/I21</f>
        <v>#DIV/0!</v>
      </c>
    </row>
    <row r="22" spans="1:49" ht="14.45" customHeight="1" x14ac:dyDescent="0.25">
      <c r="B22" s="169" t="s">
        <v>29</v>
      </c>
      <c r="C22" s="170"/>
      <c r="D22" s="170"/>
      <c r="E22" s="170"/>
      <c r="F22" s="171"/>
      <c r="G22" s="162">
        <v>0</v>
      </c>
      <c r="H22" s="160">
        <v>0</v>
      </c>
      <c r="I22" s="160">
        <v>0</v>
      </c>
      <c r="J22" s="161">
        <f>'Račun financiranja'!J13</f>
        <v>1760</v>
      </c>
      <c r="K22" s="24" t="e">
        <f>J22/G22</f>
        <v>#DIV/0!</v>
      </c>
      <c r="L22" s="24" t="e">
        <f>J22/I22</f>
        <v>#DIV/0!</v>
      </c>
    </row>
    <row r="23" spans="1:49" ht="15" customHeight="1" x14ac:dyDescent="0.25">
      <c r="B23" s="187" t="s">
        <v>49</v>
      </c>
      <c r="C23" s="188"/>
      <c r="D23" s="188"/>
      <c r="E23" s="188"/>
      <c r="F23" s="189"/>
      <c r="G23" s="43"/>
      <c r="H23" s="44"/>
      <c r="I23" s="44"/>
      <c r="J23" s="74">
        <f>J21-J22</f>
        <v>569.04</v>
      </c>
      <c r="K23" s="44"/>
      <c r="L23" s="44"/>
    </row>
    <row r="24" spans="1:49" s="45" customFormat="1" ht="15" customHeight="1" x14ac:dyDescent="0.25">
      <c r="A24"/>
      <c r="B24" s="169" t="s">
        <v>16</v>
      </c>
      <c r="C24" s="170"/>
      <c r="D24" s="170"/>
      <c r="E24" s="170"/>
      <c r="F24" s="171"/>
      <c r="G24" s="72">
        <v>850752.78</v>
      </c>
      <c r="H24" s="71">
        <v>629925</v>
      </c>
      <c r="I24" s="71">
        <v>784354</v>
      </c>
      <c r="J24" s="71">
        <v>795445.63</v>
      </c>
      <c r="K24" s="71">
        <f>J24/G24*100</f>
        <v>93.499033879148769</v>
      </c>
      <c r="L24" s="71">
        <f>J24/I24*100</f>
        <v>101.41411021044068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5" customFormat="1" ht="15" customHeight="1" x14ac:dyDescent="0.25">
      <c r="A25"/>
      <c r="B25" s="169" t="s">
        <v>54</v>
      </c>
      <c r="C25" s="170"/>
      <c r="D25" s="170"/>
      <c r="E25" s="170"/>
      <c r="F25" s="171"/>
      <c r="G25" s="72">
        <v>-1008937.66</v>
      </c>
      <c r="H25" s="71">
        <v>-608984</v>
      </c>
      <c r="I25" s="71">
        <v>-730510</v>
      </c>
      <c r="J25" s="71">
        <v>-990829.71</v>
      </c>
      <c r="K25" s="71">
        <f t="shared" ref="K25:K26" si="5">J25/G25*100</f>
        <v>98.205245901912306</v>
      </c>
      <c r="L25" s="71">
        <f t="shared" ref="L25:L27" si="6">J25/I25*100</f>
        <v>135.63533832527958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5" customFormat="1" ht="14.45" customHeight="1" x14ac:dyDescent="0.25">
      <c r="A26" s="54"/>
      <c r="B26" s="187" t="s">
        <v>56</v>
      </c>
      <c r="C26" s="188"/>
      <c r="D26" s="188"/>
      <c r="E26" s="188"/>
      <c r="F26" s="189"/>
      <c r="G26" s="73">
        <f>G24+G25</f>
        <v>-158184.88</v>
      </c>
      <c r="H26" s="74">
        <f>H24+H25</f>
        <v>20941</v>
      </c>
      <c r="I26" s="74">
        <f t="shared" ref="I26" si="7">I24+I25</f>
        <v>53844</v>
      </c>
      <c r="J26" s="74">
        <f>J24+J25</f>
        <v>-195384.07999999996</v>
      </c>
      <c r="K26" s="71">
        <f t="shared" si="5"/>
        <v>123.51628044349117</v>
      </c>
      <c r="L26" s="71">
        <f t="shared" si="6"/>
        <v>-362.87066339796439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</row>
    <row r="27" spans="1:49" ht="15.6" customHeight="1" x14ac:dyDescent="0.25">
      <c r="B27" s="175" t="s">
        <v>57</v>
      </c>
      <c r="C27" s="176"/>
      <c r="D27" s="176"/>
      <c r="E27" s="176"/>
      <c r="F27" s="177"/>
      <c r="G27" s="103">
        <f>G16+G26</f>
        <v>-5.8207660913467407E-10</v>
      </c>
      <c r="H27" s="103">
        <f t="shared" ref="H27:I27" si="8">H16+H26</f>
        <v>0</v>
      </c>
      <c r="I27" s="103">
        <f t="shared" si="8"/>
        <v>0</v>
      </c>
      <c r="J27" s="103">
        <f>J16+J26+J23</f>
        <v>1.0104486136697233E-9</v>
      </c>
      <c r="K27" s="71">
        <v>0</v>
      </c>
      <c r="L27" s="71" t="e">
        <f t="shared" si="6"/>
        <v>#DIV/0!</v>
      </c>
    </row>
    <row r="29" spans="1:49" x14ac:dyDescent="0.2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42"/>
    </row>
    <row r="30" spans="1:49" ht="14.45" customHeight="1" x14ac:dyDescent="0.25">
      <c r="B30" s="164" t="s">
        <v>322</v>
      </c>
      <c r="C30" s="164"/>
      <c r="D30" s="88"/>
      <c r="E30" s="88"/>
      <c r="F30" s="88"/>
      <c r="G30" s="88"/>
      <c r="H30" s="88"/>
      <c r="I30" s="88"/>
      <c r="J30" s="88"/>
      <c r="K30" s="88" t="s">
        <v>273</v>
      </c>
      <c r="L30" s="88"/>
    </row>
    <row r="31" spans="1:49" ht="15" customHeight="1" x14ac:dyDescent="0.25">
      <c r="B31" s="88"/>
      <c r="C31" s="88"/>
      <c r="D31" s="88"/>
      <c r="E31" s="88"/>
      <c r="F31" s="88"/>
      <c r="G31" s="88"/>
      <c r="H31" s="88"/>
      <c r="I31" s="88"/>
      <c r="J31" s="88"/>
      <c r="K31" s="165" t="s">
        <v>274</v>
      </c>
      <c r="L31" s="165"/>
    </row>
    <row r="32" spans="1:49" ht="15" customHeight="1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</row>
    <row r="33" spans="2:12" ht="36.75" customHeight="1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2:12" ht="15" customHeight="1" x14ac:dyDescent="0.25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2:12" x14ac:dyDescent="0.25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</sheetData>
  <mergeCells count="26">
    <mergeCell ref="B25:F25"/>
    <mergeCell ref="B19:F19"/>
    <mergeCell ref="B20:F20"/>
    <mergeCell ref="B21:F21"/>
    <mergeCell ref="A2:J2"/>
    <mergeCell ref="B5:L5"/>
    <mergeCell ref="B3:L3"/>
    <mergeCell ref="B8:F8"/>
    <mergeCell ref="B9:F9"/>
    <mergeCell ref="B7:F7"/>
    <mergeCell ref="A1:E1"/>
    <mergeCell ref="B30:C30"/>
    <mergeCell ref="B32:L33"/>
    <mergeCell ref="B12:F12"/>
    <mergeCell ref="B22:F22"/>
    <mergeCell ref="B10:F10"/>
    <mergeCell ref="B11:F11"/>
    <mergeCell ref="B27:F27"/>
    <mergeCell ref="B14:F14"/>
    <mergeCell ref="B16:F16"/>
    <mergeCell ref="B13:F13"/>
    <mergeCell ref="B26:F26"/>
    <mergeCell ref="B23:F23"/>
    <mergeCell ref="K31:L31"/>
    <mergeCell ref="B18:F18"/>
    <mergeCell ref="B24:F24"/>
  </mergeCells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24"/>
  <sheetViews>
    <sheetView topLeftCell="C1" zoomScale="90" zoomScaleNormal="90" workbookViewId="0">
      <selection activeCell="C44" sqref="C44:L4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45" customHeight="1" x14ac:dyDescent="0.25">
      <c r="B1" s="3"/>
      <c r="C1" s="203" t="s">
        <v>230</v>
      </c>
      <c r="D1" s="203"/>
      <c r="E1" s="203"/>
      <c r="F1" s="3"/>
      <c r="G1" s="3"/>
      <c r="H1" s="3"/>
      <c r="I1" s="3"/>
      <c r="J1" s="3"/>
      <c r="K1" s="3"/>
      <c r="L1" s="19"/>
    </row>
    <row r="2" spans="2:12" ht="15.75" customHeight="1" x14ac:dyDescent="0.25">
      <c r="B2" s="199" t="s">
        <v>12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2:12" ht="18" x14ac:dyDescent="0.25">
      <c r="B3" s="3"/>
      <c r="C3" s="3"/>
      <c r="D3" s="3"/>
      <c r="E3" s="19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99" t="s">
        <v>52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2:12" ht="18" x14ac:dyDescent="0.25">
      <c r="B5" s="3"/>
      <c r="C5" s="3"/>
      <c r="D5" s="3"/>
      <c r="E5" s="19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99" t="s">
        <v>38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</row>
    <row r="7" spans="2:12" ht="18" x14ac:dyDescent="0.25">
      <c r="B7" s="3"/>
      <c r="C7" s="3"/>
      <c r="D7" s="3"/>
      <c r="E7" s="19"/>
      <c r="F7" s="3"/>
      <c r="G7" s="3"/>
      <c r="H7" s="3"/>
      <c r="I7" s="3"/>
      <c r="J7" s="4"/>
      <c r="K7" s="4"/>
      <c r="L7" s="4"/>
    </row>
    <row r="8" spans="2:12" ht="45" customHeight="1" x14ac:dyDescent="0.25">
      <c r="B8" s="207" t="s">
        <v>8</v>
      </c>
      <c r="C8" s="208"/>
      <c r="D8" s="208"/>
      <c r="E8" s="208"/>
      <c r="F8" s="209"/>
      <c r="G8" s="44" t="s">
        <v>315</v>
      </c>
      <c r="H8" s="44" t="s">
        <v>302</v>
      </c>
      <c r="I8" s="44" t="s">
        <v>303</v>
      </c>
      <c r="J8" s="44" t="s">
        <v>316</v>
      </c>
      <c r="K8" s="44" t="s">
        <v>23</v>
      </c>
      <c r="L8" s="44" t="s">
        <v>48</v>
      </c>
    </row>
    <row r="9" spans="2:12" x14ac:dyDescent="0.25">
      <c r="B9" s="204">
        <v>1</v>
      </c>
      <c r="C9" s="205"/>
      <c r="D9" s="205"/>
      <c r="E9" s="205"/>
      <c r="F9" s="206"/>
      <c r="G9" s="46">
        <v>2</v>
      </c>
      <c r="H9" s="46">
        <v>3</v>
      </c>
      <c r="I9" s="46">
        <v>4</v>
      </c>
      <c r="J9" s="46">
        <v>5</v>
      </c>
      <c r="K9" s="46" t="s">
        <v>36</v>
      </c>
      <c r="L9" s="46" t="s">
        <v>37</v>
      </c>
    </row>
    <row r="10" spans="2:12" ht="15.75" x14ac:dyDescent="0.25">
      <c r="B10" s="10"/>
      <c r="C10" s="15"/>
      <c r="D10" s="15"/>
      <c r="E10" s="15"/>
      <c r="F10" s="15" t="s">
        <v>47</v>
      </c>
      <c r="G10" s="104">
        <f>G11+G40</f>
        <v>4341646.34</v>
      </c>
      <c r="H10" s="104">
        <f t="shared" ref="H10" si="0">H11+H40</f>
        <v>4440080</v>
      </c>
      <c r="I10" s="104">
        <f>I11+I40</f>
        <v>4601143</v>
      </c>
      <c r="J10" s="104">
        <f>J11+J40</f>
        <v>4635562.6500000004</v>
      </c>
      <c r="K10" s="105">
        <f>J10/G10*100</f>
        <v>106.76969718358038</v>
      </c>
      <c r="L10" s="105">
        <f>J10/I10*100</f>
        <v>100.74806738238738</v>
      </c>
    </row>
    <row r="11" spans="2:12" ht="15.75" x14ac:dyDescent="0.25">
      <c r="B11" s="10">
        <v>6</v>
      </c>
      <c r="C11" s="15"/>
      <c r="D11" s="15"/>
      <c r="E11" s="15"/>
      <c r="F11" s="15" t="s">
        <v>3</v>
      </c>
      <c r="G11" s="106">
        <f>G12+G24+G27+G34</f>
        <v>4341646.34</v>
      </c>
      <c r="H11" s="106">
        <f t="shared" ref="H11" si="1">H12+H24+H27+H34</f>
        <v>4440080</v>
      </c>
      <c r="I11" s="106">
        <f>I12+I24+I27+I34+I37</f>
        <v>4600643</v>
      </c>
      <c r="J11" s="106">
        <f>J12+J24+J27+J34+J37+J20</f>
        <v>4635047.45</v>
      </c>
      <c r="K11" s="105">
        <f t="shared" ref="K11:K43" si="2">J11/G11*100</f>
        <v>106.75783071727581</v>
      </c>
      <c r="L11" s="105">
        <f t="shared" ref="L11:L43" si="3">J11/I11*100</f>
        <v>100.74781829409498</v>
      </c>
    </row>
    <row r="12" spans="2:12" ht="25.5" x14ac:dyDescent="0.25">
      <c r="B12" s="10"/>
      <c r="C12" s="15">
        <v>63</v>
      </c>
      <c r="D12" s="15"/>
      <c r="E12" s="15"/>
      <c r="F12" s="15" t="s">
        <v>14</v>
      </c>
      <c r="G12" s="104">
        <f>G13+G15+G17+G20</f>
        <v>551834.71</v>
      </c>
      <c r="H12" s="104">
        <f t="shared" ref="H12:I12" si="4">H13+H15+H17+H20</f>
        <v>436430</v>
      </c>
      <c r="I12" s="104">
        <f t="shared" si="4"/>
        <v>458748</v>
      </c>
      <c r="J12" s="104">
        <f>J13+J15+J17</f>
        <v>535920.09</v>
      </c>
      <c r="K12" s="105">
        <f t="shared" si="2"/>
        <v>97.116053102205186</v>
      </c>
      <c r="L12" s="105">
        <f t="shared" si="3"/>
        <v>116.82232729080017</v>
      </c>
    </row>
    <row r="13" spans="2:12" ht="15.75" x14ac:dyDescent="0.25">
      <c r="B13" s="11"/>
      <c r="C13" s="11"/>
      <c r="D13" s="11">
        <v>632</v>
      </c>
      <c r="E13" s="11"/>
      <c r="F13" s="11" t="s">
        <v>79</v>
      </c>
      <c r="G13" s="104">
        <f>G14</f>
        <v>78720.06</v>
      </c>
      <c r="H13" s="104">
        <f t="shared" ref="H13:J13" si="5">H14</f>
        <v>257140</v>
      </c>
      <c r="I13" s="104">
        <f t="shared" si="5"/>
        <v>101793</v>
      </c>
      <c r="J13" s="104">
        <f t="shared" si="5"/>
        <v>100932.25</v>
      </c>
      <c r="K13" s="105">
        <f t="shared" si="2"/>
        <v>128.21668326980443</v>
      </c>
      <c r="L13" s="105">
        <f t="shared" si="3"/>
        <v>99.154411403534624</v>
      </c>
    </row>
    <row r="14" spans="2:12" ht="15.75" x14ac:dyDescent="0.25">
      <c r="B14" s="11"/>
      <c r="C14" s="11"/>
      <c r="D14" s="11"/>
      <c r="E14" s="11">
        <v>6323</v>
      </c>
      <c r="F14" s="11" t="s">
        <v>80</v>
      </c>
      <c r="G14" s="104">
        <f>'Prihodi i rashodi po izvorima'!C25</f>
        <v>78720.06</v>
      </c>
      <c r="H14" s="104">
        <f>'Prihodi i rashodi po izvorima'!D25</f>
        <v>257140</v>
      </c>
      <c r="I14" s="104">
        <f>'Prihodi i rashodi po izvorima'!E25</f>
        <v>101793</v>
      </c>
      <c r="J14" s="104">
        <f>'Prihodi i rashodi po izvorima'!F25</f>
        <v>100932.25</v>
      </c>
      <c r="K14" s="105">
        <f t="shared" si="2"/>
        <v>128.21668326980443</v>
      </c>
      <c r="L14" s="105">
        <f t="shared" si="3"/>
        <v>99.154411403534624</v>
      </c>
    </row>
    <row r="15" spans="2:12" ht="15.75" x14ac:dyDescent="0.25">
      <c r="B15" s="11"/>
      <c r="C15" s="11"/>
      <c r="D15" s="11">
        <v>636</v>
      </c>
      <c r="E15" s="11"/>
      <c r="F15" s="11" t="s">
        <v>81</v>
      </c>
      <c r="G15" s="104">
        <f>G16</f>
        <v>560</v>
      </c>
      <c r="H15" s="104">
        <f t="shared" ref="H15:J15" si="6">H16</f>
        <v>0</v>
      </c>
      <c r="I15" s="104">
        <f t="shared" si="6"/>
        <v>0</v>
      </c>
      <c r="J15" s="104">
        <f t="shared" si="6"/>
        <v>1000</v>
      </c>
      <c r="K15" s="105">
        <f t="shared" si="2"/>
        <v>178.57142857142858</v>
      </c>
      <c r="L15" s="105" t="e">
        <f t="shared" si="3"/>
        <v>#DIV/0!</v>
      </c>
    </row>
    <row r="16" spans="2:12" ht="15.75" x14ac:dyDescent="0.25">
      <c r="B16" s="11"/>
      <c r="C16" s="11"/>
      <c r="D16" s="11"/>
      <c r="E16" s="11">
        <v>6361</v>
      </c>
      <c r="F16" s="11" t="s">
        <v>71</v>
      </c>
      <c r="G16" s="104">
        <f>'Prihodi i rashodi po izvorima'!C27</f>
        <v>560</v>
      </c>
      <c r="H16" s="104">
        <f>'Prihodi i rashodi po izvorima'!D27</f>
        <v>0</v>
      </c>
      <c r="I16" s="104">
        <f>'Prihodi i rashodi po izvorima'!E27</f>
        <v>0</v>
      </c>
      <c r="J16" s="104">
        <f>'Prihodi i rashodi po izvorima'!F27</f>
        <v>1000</v>
      </c>
      <c r="K16" s="105">
        <f t="shared" si="2"/>
        <v>178.57142857142858</v>
      </c>
      <c r="L16" s="105" t="e">
        <f t="shared" si="3"/>
        <v>#DIV/0!</v>
      </c>
    </row>
    <row r="17" spans="2:12" ht="15.75" x14ac:dyDescent="0.25">
      <c r="B17" s="11"/>
      <c r="C17" s="11"/>
      <c r="D17" s="11">
        <v>639</v>
      </c>
      <c r="E17" s="11"/>
      <c r="F17" s="11" t="s">
        <v>82</v>
      </c>
      <c r="G17" s="104">
        <f>G18+G19</f>
        <v>472539.15</v>
      </c>
      <c r="H17" s="104">
        <f t="shared" ref="H17:J17" si="7">H18+H19</f>
        <v>179290</v>
      </c>
      <c r="I17" s="104">
        <f t="shared" si="7"/>
        <v>356955</v>
      </c>
      <c r="J17" s="104">
        <f t="shared" si="7"/>
        <v>433987.83999999997</v>
      </c>
      <c r="K17" s="105">
        <f t="shared" si="2"/>
        <v>91.841668568625465</v>
      </c>
      <c r="L17" s="105">
        <f t="shared" si="3"/>
        <v>121.58054656749448</v>
      </c>
    </row>
    <row r="18" spans="2:12" ht="15.75" x14ac:dyDescent="0.25">
      <c r="B18" s="11"/>
      <c r="C18" s="11"/>
      <c r="D18" s="11"/>
      <c r="E18" s="11">
        <v>6391</v>
      </c>
      <c r="F18" s="11" t="s">
        <v>83</v>
      </c>
      <c r="G18" s="104">
        <f>'Prihodi i rashodi po izvorima'!C28</f>
        <v>422758.78</v>
      </c>
      <c r="H18" s="104">
        <f>'Prihodi i rashodi po izvorima'!D28</f>
        <v>148421</v>
      </c>
      <c r="I18" s="104">
        <f>'Prihodi i rashodi po izvorima'!E28</f>
        <v>305825</v>
      </c>
      <c r="J18" s="104">
        <f>'Prihodi i rashodi po izvorima'!F28</f>
        <v>287777.68</v>
      </c>
      <c r="K18" s="105">
        <f t="shared" si="2"/>
        <v>68.07136684423206</v>
      </c>
      <c r="L18" s="105">
        <f t="shared" si="3"/>
        <v>94.098808141911221</v>
      </c>
    </row>
    <row r="19" spans="2:12" ht="15.75" x14ac:dyDescent="0.25">
      <c r="B19" s="11"/>
      <c r="C19" s="11"/>
      <c r="D19" s="12"/>
      <c r="E19" s="11">
        <v>6393</v>
      </c>
      <c r="F19" s="11" t="s">
        <v>84</v>
      </c>
      <c r="G19" s="104">
        <f>'Prihodi i rashodi po izvorima'!C29</f>
        <v>49780.37</v>
      </c>
      <c r="H19" s="104">
        <f>'Prihodi i rashodi po izvorima'!D29</f>
        <v>30869</v>
      </c>
      <c r="I19" s="104">
        <f>'Prihodi i rashodi po izvorima'!E29</f>
        <v>51130</v>
      </c>
      <c r="J19" s="104">
        <f>'Prihodi i rashodi po izvorima'!F29</f>
        <v>146210.16</v>
      </c>
      <c r="K19" s="105">
        <f t="shared" si="2"/>
        <v>293.71047262203956</v>
      </c>
      <c r="L19" s="105">
        <f t="shared" si="3"/>
        <v>285.9576765108547</v>
      </c>
    </row>
    <row r="20" spans="2:12" ht="15.75" x14ac:dyDescent="0.25">
      <c r="B20" s="11"/>
      <c r="C20" s="11">
        <v>64</v>
      </c>
      <c r="D20" s="12"/>
      <c r="E20" s="12"/>
      <c r="F20" s="11" t="s">
        <v>85</v>
      </c>
      <c r="G20" s="104">
        <f>G21</f>
        <v>15.5</v>
      </c>
      <c r="H20" s="104">
        <f t="shared" ref="H20:J20" si="8">H21</f>
        <v>0</v>
      </c>
      <c r="I20" s="104">
        <f t="shared" si="8"/>
        <v>0</v>
      </c>
      <c r="J20" s="104">
        <f t="shared" si="8"/>
        <v>9.4499999999999993</v>
      </c>
      <c r="K20" s="105">
        <f t="shared" si="2"/>
        <v>60.967741935483865</v>
      </c>
      <c r="L20" s="105" t="e">
        <f t="shared" si="3"/>
        <v>#DIV/0!</v>
      </c>
    </row>
    <row r="21" spans="2:12" ht="15.75" x14ac:dyDescent="0.25">
      <c r="B21" s="11"/>
      <c r="C21" s="11"/>
      <c r="D21" s="12">
        <v>641</v>
      </c>
      <c r="E21" s="12"/>
      <c r="F21" s="11" t="s">
        <v>86</v>
      </c>
      <c r="G21" s="104">
        <f>G22+G23</f>
        <v>15.5</v>
      </c>
      <c r="H21" s="104">
        <f t="shared" ref="H21:J21" si="9">H22+H23</f>
        <v>0</v>
      </c>
      <c r="I21" s="104">
        <f t="shared" si="9"/>
        <v>0</v>
      </c>
      <c r="J21" s="104">
        <f t="shared" si="9"/>
        <v>9.4499999999999993</v>
      </c>
      <c r="K21" s="105">
        <f t="shared" si="2"/>
        <v>60.967741935483865</v>
      </c>
      <c r="L21" s="105" t="e">
        <f t="shared" si="3"/>
        <v>#DIV/0!</v>
      </c>
    </row>
    <row r="22" spans="2:12" ht="15.75" x14ac:dyDescent="0.25">
      <c r="B22" s="11"/>
      <c r="C22" s="11"/>
      <c r="D22" s="12"/>
      <c r="E22" s="11">
        <v>6413</v>
      </c>
      <c r="F22" s="21" t="s">
        <v>87</v>
      </c>
      <c r="G22" s="104">
        <f>'Prihodi i rashodi po izvorima'!C13+'Prihodi i rashodi po izvorima'!C20</f>
        <v>8.43</v>
      </c>
      <c r="H22" s="104">
        <f>'Prihodi i rashodi po izvorima'!D13+'Prihodi i rashodi po izvorima'!D20</f>
        <v>0</v>
      </c>
      <c r="I22" s="104">
        <f>'Prihodi i rashodi po izvorima'!E13+'Prihodi i rashodi po izvorima'!E20</f>
        <v>0</v>
      </c>
      <c r="J22" s="104">
        <f>'Prihodi i rashodi po izvorima'!F13+'Prihodi i rashodi po izvorima'!F20</f>
        <v>9.4499999999999993</v>
      </c>
      <c r="K22" s="105">
        <f t="shared" si="2"/>
        <v>112.09964412811388</v>
      </c>
      <c r="L22" s="105" t="e">
        <f t="shared" si="3"/>
        <v>#DIV/0!</v>
      </c>
    </row>
    <row r="23" spans="2:12" ht="25.5" x14ac:dyDescent="0.25">
      <c r="B23" s="11"/>
      <c r="C23" s="11"/>
      <c r="D23" s="12"/>
      <c r="E23" s="11">
        <v>6415</v>
      </c>
      <c r="F23" s="21" t="s">
        <v>269</v>
      </c>
      <c r="G23" s="104">
        <f>'Prihodi i rashodi po izvorima'!C14+'Prihodi i rashodi po izvorima'!C21</f>
        <v>7.07</v>
      </c>
      <c r="H23" s="104">
        <f>'Prihodi i rashodi po izvorima'!D14+'Prihodi i rashodi po izvorima'!D21</f>
        <v>0</v>
      </c>
      <c r="I23" s="104">
        <f>'Prihodi i rashodi po izvorima'!E14+'Prihodi i rashodi po izvorima'!E21</f>
        <v>0</v>
      </c>
      <c r="J23" s="104">
        <f>'Prihodi i rashodi po izvorima'!F14+'Prihodi i rashodi po izvorima'!F21</f>
        <v>0</v>
      </c>
      <c r="K23" s="105">
        <f t="shared" si="2"/>
        <v>0</v>
      </c>
      <c r="L23" s="105" t="e">
        <f t="shared" si="3"/>
        <v>#DIV/0!</v>
      </c>
    </row>
    <row r="24" spans="2:12" ht="25.5" x14ac:dyDescent="0.25">
      <c r="B24" s="11"/>
      <c r="C24" s="11">
        <v>65</v>
      </c>
      <c r="D24" s="12"/>
      <c r="E24" s="11"/>
      <c r="F24" s="21" t="s">
        <v>231</v>
      </c>
      <c r="G24" s="104">
        <f>G25</f>
        <v>376111.13</v>
      </c>
      <c r="H24" s="104">
        <f t="shared" ref="H24:J25" si="10">H25</f>
        <v>410000</v>
      </c>
      <c r="I24" s="104">
        <f t="shared" si="10"/>
        <v>416500</v>
      </c>
      <c r="J24" s="104">
        <f t="shared" si="10"/>
        <v>368140.5</v>
      </c>
      <c r="K24" s="105">
        <f t="shared" si="2"/>
        <v>97.880777949857531</v>
      </c>
      <c r="L24" s="105">
        <f t="shared" si="3"/>
        <v>88.389075630252094</v>
      </c>
    </row>
    <row r="25" spans="2:12" ht="15.75" x14ac:dyDescent="0.25">
      <c r="B25" s="11"/>
      <c r="C25" s="11"/>
      <c r="D25" s="12">
        <v>652</v>
      </c>
      <c r="E25" s="11"/>
      <c r="F25" s="21" t="s">
        <v>88</v>
      </c>
      <c r="G25" s="104">
        <f>G26</f>
        <v>376111.13</v>
      </c>
      <c r="H25" s="104">
        <f t="shared" si="10"/>
        <v>410000</v>
      </c>
      <c r="I25" s="104">
        <f t="shared" si="10"/>
        <v>416500</v>
      </c>
      <c r="J25" s="104">
        <f t="shared" si="10"/>
        <v>368140.5</v>
      </c>
      <c r="K25" s="105">
        <f t="shared" si="2"/>
        <v>97.880777949857531</v>
      </c>
      <c r="L25" s="105">
        <f t="shared" si="3"/>
        <v>88.389075630252094</v>
      </c>
    </row>
    <row r="26" spans="2:12" ht="15.75" x14ac:dyDescent="0.25">
      <c r="B26" s="11"/>
      <c r="C26" s="11"/>
      <c r="D26" s="12"/>
      <c r="E26" s="11">
        <v>6526</v>
      </c>
      <c r="F26" s="21" t="s">
        <v>89</v>
      </c>
      <c r="G26" s="104">
        <f>'Prihodi i rashodi po izvorima'!C22</f>
        <v>376111.13</v>
      </c>
      <c r="H26" s="104">
        <f>'Prihodi i rashodi po izvorima'!D22</f>
        <v>410000</v>
      </c>
      <c r="I26" s="104">
        <f>'Prihodi i rashodi po izvorima'!E22+'Prihodi i rashodi po izvorima'!E35</f>
        <v>416500</v>
      </c>
      <c r="J26" s="104">
        <f>'Prihodi i rashodi po izvorima'!F22+'Prihodi i rashodi po izvorima'!F36</f>
        <v>368140.5</v>
      </c>
      <c r="K26" s="105">
        <f t="shared" si="2"/>
        <v>97.880777949857531</v>
      </c>
      <c r="L26" s="105">
        <f t="shared" si="3"/>
        <v>88.389075630252094</v>
      </c>
    </row>
    <row r="27" spans="2:12" ht="38.25" x14ac:dyDescent="0.25">
      <c r="B27" s="11"/>
      <c r="C27" s="11">
        <v>66</v>
      </c>
      <c r="D27" s="12"/>
      <c r="E27" s="12"/>
      <c r="F27" s="15" t="s">
        <v>262</v>
      </c>
      <c r="G27" s="104">
        <f>G28+G31</f>
        <v>156942.15999999997</v>
      </c>
      <c r="H27" s="104">
        <f t="shared" ref="H27:J27" si="11">H28+H31</f>
        <v>185000</v>
      </c>
      <c r="I27" s="104">
        <f t="shared" si="11"/>
        <v>167400</v>
      </c>
      <c r="J27" s="104">
        <f t="shared" si="11"/>
        <v>253090.29</v>
      </c>
      <c r="K27" s="105">
        <f t="shared" si="2"/>
        <v>161.26341704485273</v>
      </c>
      <c r="L27" s="105">
        <f t="shared" si="3"/>
        <v>151.18894265232976</v>
      </c>
    </row>
    <row r="28" spans="2:12" ht="25.5" x14ac:dyDescent="0.25">
      <c r="B28" s="11"/>
      <c r="C28" s="11"/>
      <c r="D28" s="12">
        <v>661</v>
      </c>
      <c r="E28" s="12"/>
      <c r="F28" s="15" t="s">
        <v>30</v>
      </c>
      <c r="G28" s="104">
        <f>G29+G30</f>
        <v>135830.29999999999</v>
      </c>
      <c r="H28" s="104">
        <f t="shared" ref="H28:J28" si="12">H29+H30</f>
        <v>185000</v>
      </c>
      <c r="I28" s="104">
        <f t="shared" si="12"/>
        <v>160000</v>
      </c>
      <c r="J28" s="104">
        <f t="shared" si="12"/>
        <v>242004.84</v>
      </c>
      <c r="K28" s="105">
        <f t="shared" si="2"/>
        <v>178.16705109242932</v>
      </c>
      <c r="L28" s="105">
        <f t="shared" si="3"/>
        <v>151.25302500000001</v>
      </c>
    </row>
    <row r="29" spans="2:12" ht="15.75" x14ac:dyDescent="0.25">
      <c r="B29" s="11"/>
      <c r="C29" s="11"/>
      <c r="D29" s="12"/>
      <c r="E29" s="11">
        <v>6614</v>
      </c>
      <c r="F29" s="15" t="s">
        <v>31</v>
      </c>
      <c r="G29" s="104"/>
      <c r="H29" s="104"/>
      <c r="I29" s="104"/>
      <c r="J29" s="107"/>
      <c r="K29" s="105" t="e">
        <f t="shared" si="2"/>
        <v>#DIV/0!</v>
      </c>
      <c r="L29" s="105" t="e">
        <f t="shared" si="3"/>
        <v>#DIV/0!</v>
      </c>
    </row>
    <row r="30" spans="2:12" ht="15.75" x14ac:dyDescent="0.25">
      <c r="B30" s="11"/>
      <c r="C30" s="11"/>
      <c r="D30" s="12"/>
      <c r="E30" s="11">
        <v>6615</v>
      </c>
      <c r="F30" s="15" t="s">
        <v>90</v>
      </c>
      <c r="G30" s="104">
        <f>'Prihodi i rashodi po izvorima'!C16</f>
        <v>135830.29999999999</v>
      </c>
      <c r="H30" s="104">
        <f>'Prihodi i rashodi po izvorima'!D16</f>
        <v>185000</v>
      </c>
      <c r="I30" s="104">
        <f>'Prihodi i rashodi po izvorima'!E16</f>
        <v>160000</v>
      </c>
      <c r="J30" s="104">
        <f>'Prihodi i rashodi po izvorima'!F16</f>
        <v>242004.84</v>
      </c>
      <c r="K30" s="105">
        <f t="shared" si="2"/>
        <v>178.16705109242932</v>
      </c>
      <c r="L30" s="105">
        <f t="shared" si="3"/>
        <v>151.25302500000001</v>
      </c>
    </row>
    <row r="31" spans="2:12" ht="38.25" x14ac:dyDescent="0.25">
      <c r="B31" s="11"/>
      <c r="C31" s="11"/>
      <c r="D31" s="12">
        <v>663</v>
      </c>
      <c r="E31" s="12"/>
      <c r="F31" s="15" t="s">
        <v>260</v>
      </c>
      <c r="G31" s="104">
        <f>G32+G33</f>
        <v>21111.86</v>
      </c>
      <c r="H31" s="104">
        <f t="shared" ref="H31:J31" si="13">H32+H33</f>
        <v>0</v>
      </c>
      <c r="I31" s="104">
        <f t="shared" si="13"/>
        <v>7400</v>
      </c>
      <c r="J31" s="104">
        <f t="shared" si="13"/>
        <v>11085.45</v>
      </c>
      <c r="K31" s="105">
        <f t="shared" si="2"/>
        <v>52.508163657773409</v>
      </c>
      <c r="L31" s="105">
        <f t="shared" si="3"/>
        <v>149.80337837837837</v>
      </c>
    </row>
    <row r="32" spans="2:12" ht="15.75" x14ac:dyDescent="0.25">
      <c r="B32" s="11"/>
      <c r="C32" s="11"/>
      <c r="D32" s="12"/>
      <c r="E32" s="11">
        <v>6631</v>
      </c>
      <c r="F32" s="15" t="s">
        <v>91</v>
      </c>
      <c r="G32" s="104">
        <f>'Prihodi i rashodi po izvorima'!C32</f>
        <v>21111.86</v>
      </c>
      <c r="H32" s="104">
        <f>'Prihodi i rashodi po izvorima'!D32</f>
        <v>0</v>
      </c>
      <c r="I32" s="104">
        <f>'Prihodi i rashodi po izvorima'!E32</f>
        <v>7400</v>
      </c>
      <c r="J32" s="104">
        <f>'Prihodi i rashodi po izvorima'!F32</f>
        <v>10835.45</v>
      </c>
      <c r="K32" s="105">
        <f t="shared" si="2"/>
        <v>51.323995138277731</v>
      </c>
      <c r="L32" s="105">
        <f t="shared" si="3"/>
        <v>146.42500000000001</v>
      </c>
    </row>
    <row r="33" spans="2:12" ht="15.75" x14ac:dyDescent="0.25">
      <c r="B33" s="11"/>
      <c r="C33" s="11"/>
      <c r="D33" s="12"/>
      <c r="E33" s="11">
        <v>6632</v>
      </c>
      <c r="F33" s="15" t="s">
        <v>312</v>
      </c>
      <c r="G33" s="104">
        <v>0</v>
      </c>
      <c r="H33" s="104">
        <v>0</v>
      </c>
      <c r="I33" s="104">
        <v>0</v>
      </c>
      <c r="J33" s="104">
        <f>'Prihodi i rashodi po izvorima'!F33</f>
        <v>250</v>
      </c>
      <c r="K33" s="105" t="e">
        <f t="shared" si="2"/>
        <v>#DIV/0!</v>
      </c>
      <c r="L33" s="105" t="e">
        <f t="shared" si="3"/>
        <v>#DIV/0!</v>
      </c>
    </row>
    <row r="34" spans="2:12" ht="25.5" x14ac:dyDescent="0.25">
      <c r="B34" s="11"/>
      <c r="C34" s="11">
        <v>67</v>
      </c>
      <c r="D34" s="12"/>
      <c r="E34" s="12"/>
      <c r="F34" s="15" t="s">
        <v>263</v>
      </c>
      <c r="G34" s="104">
        <f>G35</f>
        <v>3256758.34</v>
      </c>
      <c r="H34" s="104">
        <f t="shared" ref="H34:J35" si="14">H35</f>
        <v>3408650</v>
      </c>
      <c r="I34" s="104">
        <f t="shared" si="14"/>
        <v>3556195</v>
      </c>
      <c r="J34" s="104">
        <f t="shared" si="14"/>
        <v>3474959.12</v>
      </c>
      <c r="K34" s="105">
        <f t="shared" si="2"/>
        <v>106.69993770554068</v>
      </c>
      <c r="L34" s="105">
        <f t="shared" si="3"/>
        <v>97.71565170076444</v>
      </c>
    </row>
    <row r="35" spans="2:12" ht="25.5" x14ac:dyDescent="0.25">
      <c r="B35" s="11"/>
      <c r="C35" s="11"/>
      <c r="D35" s="12">
        <v>671</v>
      </c>
      <c r="E35" s="12"/>
      <c r="F35" s="15" t="s">
        <v>92</v>
      </c>
      <c r="G35" s="104">
        <f>G36</f>
        <v>3256758.34</v>
      </c>
      <c r="H35" s="104">
        <f t="shared" si="14"/>
        <v>3408650</v>
      </c>
      <c r="I35" s="104">
        <f t="shared" si="14"/>
        <v>3556195</v>
      </c>
      <c r="J35" s="104">
        <f t="shared" si="14"/>
        <v>3474959.12</v>
      </c>
      <c r="K35" s="105">
        <f t="shared" si="2"/>
        <v>106.69993770554068</v>
      </c>
      <c r="L35" s="105">
        <f t="shared" si="3"/>
        <v>97.71565170076444</v>
      </c>
    </row>
    <row r="36" spans="2:12" ht="25.5" x14ac:dyDescent="0.25">
      <c r="B36" s="11"/>
      <c r="C36" s="11"/>
      <c r="D36" s="12"/>
      <c r="E36" s="11">
        <v>6711</v>
      </c>
      <c r="F36" s="15" t="s">
        <v>232</v>
      </c>
      <c r="G36" s="104">
        <f>'Prihodi i rashodi po izvorima'!C9</f>
        <v>3256758.34</v>
      </c>
      <c r="H36" s="104">
        <f>'Prihodi i rashodi po izvorima'!D9</f>
        <v>3408650</v>
      </c>
      <c r="I36" s="104">
        <f>'Prihodi i rashodi po izvorima'!E9</f>
        <v>3556195</v>
      </c>
      <c r="J36" s="104">
        <f>'Prihodi i rashodi po izvorima'!F9</f>
        <v>3474959.12</v>
      </c>
      <c r="K36" s="105">
        <f t="shared" si="2"/>
        <v>106.69993770554068</v>
      </c>
      <c r="L36" s="105">
        <f t="shared" si="3"/>
        <v>97.71565170076444</v>
      </c>
    </row>
    <row r="37" spans="2:12" ht="15.75" x14ac:dyDescent="0.25">
      <c r="B37" s="11"/>
      <c r="C37" s="11">
        <v>68</v>
      </c>
      <c r="D37" s="12"/>
      <c r="E37" s="11"/>
      <c r="F37" s="15" t="s">
        <v>308</v>
      </c>
      <c r="G37" s="104">
        <f t="shared" ref="G37:J38" si="15">G38</f>
        <v>0</v>
      </c>
      <c r="H37" s="104">
        <f t="shared" si="15"/>
        <v>0</v>
      </c>
      <c r="I37" s="104">
        <f t="shared" si="15"/>
        <v>1800</v>
      </c>
      <c r="J37" s="104">
        <f t="shared" si="15"/>
        <v>2928</v>
      </c>
      <c r="K37" s="105" t="e">
        <f t="shared" si="2"/>
        <v>#DIV/0!</v>
      </c>
      <c r="L37" s="105">
        <f t="shared" si="3"/>
        <v>162.66666666666666</v>
      </c>
    </row>
    <row r="38" spans="2:12" ht="15.75" x14ac:dyDescent="0.25">
      <c r="B38" s="11"/>
      <c r="C38" s="11"/>
      <c r="D38" s="12">
        <v>683</v>
      </c>
      <c r="E38" s="11"/>
      <c r="F38" s="15" t="s">
        <v>309</v>
      </c>
      <c r="G38" s="104">
        <f t="shared" si="15"/>
        <v>0</v>
      </c>
      <c r="H38" s="104">
        <f t="shared" si="15"/>
        <v>0</v>
      </c>
      <c r="I38" s="104">
        <f t="shared" si="15"/>
        <v>1800</v>
      </c>
      <c r="J38" s="104">
        <f t="shared" si="15"/>
        <v>2928</v>
      </c>
      <c r="K38" s="105" t="e">
        <f t="shared" si="2"/>
        <v>#DIV/0!</v>
      </c>
      <c r="L38" s="105">
        <f t="shared" si="3"/>
        <v>162.66666666666666</v>
      </c>
    </row>
    <row r="39" spans="2:12" ht="15.75" x14ac:dyDescent="0.25">
      <c r="B39" s="11"/>
      <c r="C39" s="11"/>
      <c r="D39" s="12"/>
      <c r="E39" s="11">
        <v>6831</v>
      </c>
      <c r="F39" s="15" t="s">
        <v>307</v>
      </c>
      <c r="G39" s="104">
        <v>0</v>
      </c>
      <c r="H39" s="104">
        <v>0</v>
      </c>
      <c r="I39" s="104">
        <v>1800</v>
      </c>
      <c r="J39" s="104">
        <f>'Prihodi i rashodi po izvorima'!F17</f>
        <v>2928</v>
      </c>
      <c r="K39" s="105" t="e">
        <f t="shared" si="2"/>
        <v>#DIV/0!</v>
      </c>
      <c r="L39" s="105">
        <f t="shared" si="3"/>
        <v>162.66666666666666</v>
      </c>
    </row>
    <row r="40" spans="2:12" ht="15.75" x14ac:dyDescent="0.25">
      <c r="B40" s="22">
        <v>7</v>
      </c>
      <c r="C40" s="11">
        <v>7</v>
      </c>
      <c r="D40" s="12"/>
      <c r="E40" s="12"/>
      <c r="F40" s="15" t="s">
        <v>21</v>
      </c>
      <c r="G40" s="108">
        <f>G41</f>
        <v>0</v>
      </c>
      <c r="H40" s="108">
        <f t="shared" ref="H40:J42" si="16">H41</f>
        <v>0</v>
      </c>
      <c r="I40" s="108">
        <f t="shared" si="16"/>
        <v>500</v>
      </c>
      <c r="J40" s="108">
        <f t="shared" si="16"/>
        <v>515.20000000000005</v>
      </c>
      <c r="K40" s="105" t="e">
        <f t="shared" si="2"/>
        <v>#DIV/0!</v>
      </c>
      <c r="L40" s="105">
        <f t="shared" si="3"/>
        <v>103.03999999999999</v>
      </c>
    </row>
    <row r="41" spans="2:12" ht="30.75" customHeight="1" x14ac:dyDescent="0.25">
      <c r="B41" s="11"/>
      <c r="C41" s="11">
        <v>72</v>
      </c>
      <c r="D41" s="12"/>
      <c r="E41" s="12"/>
      <c r="F41" s="30" t="s">
        <v>22</v>
      </c>
      <c r="G41" s="104">
        <f>G42</f>
        <v>0</v>
      </c>
      <c r="H41" s="104">
        <f t="shared" si="16"/>
        <v>0</v>
      </c>
      <c r="I41" s="104">
        <f t="shared" si="16"/>
        <v>500</v>
      </c>
      <c r="J41" s="104">
        <f t="shared" si="16"/>
        <v>515.20000000000005</v>
      </c>
      <c r="K41" s="105" t="e">
        <f t="shared" si="2"/>
        <v>#DIV/0!</v>
      </c>
      <c r="L41" s="105">
        <f t="shared" si="3"/>
        <v>103.03999999999999</v>
      </c>
    </row>
    <row r="42" spans="2:12" ht="15.75" x14ac:dyDescent="0.25">
      <c r="B42" s="11"/>
      <c r="C42" s="11"/>
      <c r="D42" s="11">
        <v>722</v>
      </c>
      <c r="E42" s="11"/>
      <c r="F42" s="30" t="s">
        <v>93</v>
      </c>
      <c r="G42" s="104">
        <f>G43</f>
        <v>0</v>
      </c>
      <c r="H42" s="104">
        <f t="shared" si="16"/>
        <v>0</v>
      </c>
      <c r="I42" s="104">
        <f t="shared" si="16"/>
        <v>500</v>
      </c>
      <c r="J42" s="104">
        <f t="shared" si="16"/>
        <v>515.20000000000005</v>
      </c>
      <c r="K42" s="105" t="e">
        <f t="shared" si="2"/>
        <v>#DIV/0!</v>
      </c>
      <c r="L42" s="105">
        <f t="shared" si="3"/>
        <v>103.03999999999999</v>
      </c>
    </row>
    <row r="43" spans="2:12" ht="15.75" x14ac:dyDescent="0.25">
      <c r="B43" s="11"/>
      <c r="C43" s="11"/>
      <c r="D43" s="11"/>
      <c r="E43" s="11">
        <v>7221</v>
      </c>
      <c r="F43" s="30" t="s">
        <v>94</v>
      </c>
      <c r="G43" s="104">
        <f>'Prihodi i rashodi po izvorima'!C38</f>
        <v>0</v>
      </c>
      <c r="H43" s="104">
        <f>'Prihodi i rashodi po izvorima'!D38</f>
        <v>0</v>
      </c>
      <c r="I43" s="104">
        <f>'Prihodi i rashodi po izvorima'!E38</f>
        <v>500</v>
      </c>
      <c r="J43" s="104">
        <f>'Prihodi i rashodi po izvorima'!F38</f>
        <v>515.20000000000005</v>
      </c>
      <c r="K43" s="105" t="e">
        <f t="shared" si="2"/>
        <v>#DIV/0!</v>
      </c>
      <c r="L43" s="105">
        <f t="shared" si="3"/>
        <v>103.03999999999999</v>
      </c>
    </row>
    <row r="44" spans="2:12" ht="15.75" x14ac:dyDescent="0.25">
      <c r="B44" s="154"/>
      <c r="C44" s="11"/>
      <c r="D44" s="11"/>
      <c r="E44" s="11"/>
      <c r="F44" s="15"/>
      <c r="G44" s="104"/>
      <c r="H44" s="104"/>
      <c r="I44" s="104"/>
      <c r="J44" s="104"/>
      <c r="K44" s="105"/>
      <c r="L44" s="105"/>
    </row>
    <row r="45" spans="2:12" ht="15.75" x14ac:dyDescent="0.25">
      <c r="C45" s="116"/>
      <c r="D45" s="116"/>
      <c r="E45" s="116"/>
      <c r="F45" s="15"/>
      <c r="G45" s="109"/>
      <c r="H45" s="109"/>
      <c r="I45" s="109"/>
      <c r="J45" s="107"/>
      <c r="K45" s="105"/>
      <c r="L45" s="105"/>
    </row>
    <row r="46" spans="2:12" ht="18" x14ac:dyDescent="0.25">
      <c r="B46" s="3"/>
      <c r="C46" s="155"/>
      <c r="D46" s="156"/>
      <c r="E46" s="155"/>
      <c r="F46" s="15"/>
      <c r="G46" s="157"/>
      <c r="H46" s="157"/>
      <c r="I46" s="157"/>
      <c r="J46" s="158"/>
      <c r="K46" s="105"/>
      <c r="L46" s="105"/>
    </row>
    <row r="47" spans="2:12" ht="36.75" customHeight="1" x14ac:dyDescent="0.25">
      <c r="C47" s="116"/>
      <c r="D47" s="116"/>
      <c r="E47" s="116"/>
      <c r="F47" s="30"/>
      <c r="G47" s="109"/>
      <c r="H47" s="109"/>
      <c r="I47" s="109"/>
      <c r="J47" s="107"/>
      <c r="K47" s="105"/>
      <c r="L47" s="105"/>
    </row>
    <row r="48" spans="2:12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2:12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</row>
    <row r="122" ht="15" customHeight="1" x14ac:dyDescent="0.25"/>
    <row r="124" ht="4.5" customHeight="1" x14ac:dyDescent="0.25"/>
  </sheetData>
  <autoFilter ref="F1:F49" xr:uid="{00000000-0009-0000-0000-000001000000}"/>
  <mergeCells count="6">
    <mergeCell ref="C1:E1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8"/>
  <sheetViews>
    <sheetView topLeftCell="B1" zoomScaleNormal="100" workbookViewId="0">
      <selection activeCell="B78" sqref="A78:XFD78"/>
    </sheetView>
  </sheetViews>
  <sheetFormatPr defaultRowHeight="15" x14ac:dyDescent="0.25"/>
  <cols>
    <col min="6" max="6" width="18.42578125" customWidth="1"/>
    <col min="7" max="7" width="20.7109375" customWidth="1"/>
    <col min="8" max="8" width="21.5703125" customWidth="1"/>
    <col min="9" max="9" width="19.28515625" customWidth="1"/>
    <col min="10" max="10" width="18.85546875" customWidth="1"/>
    <col min="11" max="11" width="15.42578125" customWidth="1"/>
    <col min="12" max="12" width="17" customWidth="1"/>
  </cols>
  <sheetData>
    <row r="1" spans="1:12" x14ac:dyDescent="0.25">
      <c r="A1" s="122"/>
    </row>
    <row r="3" spans="1:12" ht="38.25" x14ac:dyDescent="0.25">
      <c r="B3" s="207" t="s">
        <v>8</v>
      </c>
      <c r="C3" s="208"/>
      <c r="D3" s="208"/>
      <c r="E3" s="208"/>
      <c r="F3" s="209"/>
      <c r="G3" s="44" t="s">
        <v>315</v>
      </c>
      <c r="H3" s="44" t="s">
        <v>302</v>
      </c>
      <c r="I3" s="44" t="s">
        <v>303</v>
      </c>
      <c r="J3" s="44" t="s">
        <v>316</v>
      </c>
      <c r="K3" s="44" t="s">
        <v>23</v>
      </c>
      <c r="L3" s="44" t="s">
        <v>48</v>
      </c>
    </row>
    <row r="4" spans="1:12" x14ac:dyDescent="0.25">
      <c r="B4" s="204">
        <v>1</v>
      </c>
      <c r="C4" s="205"/>
      <c r="D4" s="205"/>
      <c r="E4" s="205"/>
      <c r="F4" s="206"/>
      <c r="G4" s="44">
        <v>2</v>
      </c>
      <c r="H4" s="44">
        <v>3</v>
      </c>
      <c r="I4" s="44">
        <v>4</v>
      </c>
      <c r="J4" s="44">
        <v>5</v>
      </c>
      <c r="K4" s="44" t="s">
        <v>36</v>
      </c>
      <c r="L4" s="44" t="s">
        <v>37</v>
      </c>
    </row>
    <row r="5" spans="1:12" ht="15.75" x14ac:dyDescent="0.25">
      <c r="B5" s="10"/>
      <c r="C5" s="10"/>
      <c r="D5" s="10"/>
      <c r="E5" s="10"/>
      <c r="F5" s="10" t="s">
        <v>46</v>
      </c>
      <c r="G5" s="104">
        <f>G6+G61</f>
        <v>4183461.4600000004</v>
      </c>
      <c r="H5" s="104">
        <f t="shared" ref="H5:I5" si="0">H6+H61</f>
        <v>4461021</v>
      </c>
      <c r="I5" s="104">
        <f t="shared" si="0"/>
        <v>4654987</v>
      </c>
      <c r="J5" s="104">
        <f>J6+J61</f>
        <v>4440747.6099999994</v>
      </c>
      <c r="K5" s="105">
        <f>J5/G5*100</f>
        <v>106.15007816995639</v>
      </c>
      <c r="L5" s="105">
        <f>J5/I5*100</f>
        <v>95.397637200705375</v>
      </c>
    </row>
    <row r="6" spans="1:12" ht="25.5" x14ac:dyDescent="0.25">
      <c r="B6" s="10">
        <v>3</v>
      </c>
      <c r="C6" s="10"/>
      <c r="D6" s="10"/>
      <c r="E6" s="10"/>
      <c r="F6" s="10" t="s">
        <v>4</v>
      </c>
      <c r="G6" s="104">
        <f>G7+G15+G47+G52+G55+G58</f>
        <v>4045386.3100000005</v>
      </c>
      <c r="H6" s="104">
        <f t="shared" ref="H6:J6" si="1">H7+H15+H47+H52+H55+H58</f>
        <v>4316274</v>
      </c>
      <c r="I6" s="104">
        <f t="shared" si="1"/>
        <v>4443025</v>
      </c>
      <c r="J6" s="104">
        <f t="shared" si="1"/>
        <v>4313325.1899999995</v>
      </c>
      <c r="K6" s="105">
        <f t="shared" ref="K6:K69" si="2">J6/G6*100</f>
        <v>106.62331998646624</v>
      </c>
      <c r="L6" s="105">
        <f t="shared" ref="L6:L69" si="3">J6/I6*100</f>
        <v>97.080821962514264</v>
      </c>
    </row>
    <row r="7" spans="1:12" ht="25.5" x14ac:dyDescent="0.25">
      <c r="B7" s="10"/>
      <c r="C7" s="15">
        <v>31</v>
      </c>
      <c r="D7" s="15"/>
      <c r="E7" s="15"/>
      <c r="F7" s="15" t="s">
        <v>5</v>
      </c>
      <c r="G7" s="104">
        <f>G8+G10+G12</f>
        <v>3227044.08</v>
      </c>
      <c r="H7" s="104">
        <f t="shared" ref="H7:J7" si="4">H8+H10+H12</f>
        <v>3525594</v>
      </c>
      <c r="I7" s="104">
        <f t="shared" si="4"/>
        <v>3506998</v>
      </c>
      <c r="J7" s="104">
        <f t="shared" si="4"/>
        <v>3472199.6399999997</v>
      </c>
      <c r="K7" s="105">
        <f t="shared" si="2"/>
        <v>107.59690769392898</v>
      </c>
      <c r="L7" s="105">
        <f t="shared" si="3"/>
        <v>99.00774508568297</v>
      </c>
    </row>
    <row r="8" spans="1:12" ht="15.75" x14ac:dyDescent="0.25">
      <c r="B8" s="11"/>
      <c r="C8" s="11"/>
      <c r="D8" s="11">
        <v>311</v>
      </c>
      <c r="E8" s="11"/>
      <c r="F8" s="11" t="s">
        <v>32</v>
      </c>
      <c r="G8" s="104">
        <f>G9</f>
        <v>2672893.58</v>
      </c>
      <c r="H8" s="104">
        <f t="shared" ref="H8:J8" si="5">H9</f>
        <v>2937804</v>
      </c>
      <c r="I8" s="104">
        <f t="shared" si="5"/>
        <v>2916250</v>
      </c>
      <c r="J8" s="104">
        <f t="shared" si="5"/>
        <v>2882764.9699999997</v>
      </c>
      <c r="K8" s="105">
        <f t="shared" si="2"/>
        <v>107.85184234682474</v>
      </c>
      <c r="L8" s="105">
        <f t="shared" si="3"/>
        <v>98.851777796828117</v>
      </c>
    </row>
    <row r="9" spans="1:12" ht="15.75" x14ac:dyDescent="0.25">
      <c r="B9" s="11"/>
      <c r="C9" s="11"/>
      <c r="D9" s="11"/>
      <c r="E9" s="11">
        <v>3111</v>
      </c>
      <c r="F9" s="11" t="s">
        <v>33</v>
      </c>
      <c r="G9" s="104">
        <f>'Prihodi i rashodi po izvorima'!C45+'Prihodi i rashodi po izvorima'!C106+'Prihodi i rashodi po izvorima'!C170+'Prihodi i rashodi po izvorima'!C239+'Prihodi i rashodi po izvorima'!C336+'Prihodi i rashodi po izvorima'!C283</f>
        <v>2672893.58</v>
      </c>
      <c r="H9" s="104">
        <f>'Prihodi i rashodi po izvorima'!D45+'Prihodi i rashodi po izvorima'!D106+'Prihodi i rashodi po izvorima'!D170+'Prihodi i rashodi po izvorima'!D239+'Prihodi i rashodi po izvorima'!D336+'Prihodi i rashodi po izvorima'!D283</f>
        <v>2937804</v>
      </c>
      <c r="I9" s="104">
        <f>'Prihodi i rashodi po izvorima'!E45+'Prihodi i rashodi po izvorima'!E106+'Prihodi i rashodi po izvorima'!E170+'Prihodi i rashodi po izvorima'!E239+'Prihodi i rashodi po izvorima'!E336+'Prihodi i rashodi po izvorima'!E283</f>
        <v>2916250</v>
      </c>
      <c r="J9" s="104">
        <f>'Prihodi i rashodi po izvorima'!F45+'Prihodi i rashodi po izvorima'!F106+'Prihodi i rashodi po izvorima'!F170+'Prihodi i rashodi po izvorima'!F239+'Prihodi i rashodi po izvorima'!F336+'Prihodi i rashodi po izvorima'!F283</f>
        <v>2882764.9699999997</v>
      </c>
      <c r="K9" s="105">
        <f t="shared" si="2"/>
        <v>107.85184234682474</v>
      </c>
      <c r="L9" s="105">
        <f t="shared" si="3"/>
        <v>98.851777796828117</v>
      </c>
    </row>
    <row r="10" spans="1:12" ht="15.75" x14ac:dyDescent="0.25">
      <c r="B10" s="11"/>
      <c r="C10" s="11"/>
      <c r="D10" s="11">
        <v>312</v>
      </c>
      <c r="E10" s="11"/>
      <c r="F10" s="11" t="s">
        <v>151</v>
      </c>
      <c r="G10" s="104">
        <f>G11</f>
        <v>113072.11</v>
      </c>
      <c r="H10" s="104">
        <f t="shared" ref="H10:J10" si="6">H11</f>
        <v>108206</v>
      </c>
      <c r="I10" s="104">
        <f t="shared" si="6"/>
        <v>109335</v>
      </c>
      <c r="J10" s="104">
        <f t="shared" si="6"/>
        <v>113796.35999999999</v>
      </c>
      <c r="K10" s="105">
        <f t="shared" si="2"/>
        <v>100.64052046079266</v>
      </c>
      <c r="L10" s="105">
        <f t="shared" si="3"/>
        <v>104.08044999314035</v>
      </c>
    </row>
    <row r="11" spans="1:12" ht="15.75" x14ac:dyDescent="0.25">
      <c r="B11" s="11"/>
      <c r="C11" s="11"/>
      <c r="D11" s="11"/>
      <c r="E11" s="11">
        <v>3121</v>
      </c>
      <c r="F11" s="11" t="s">
        <v>151</v>
      </c>
      <c r="G11" s="104">
        <f>'Prihodi i rashodi po izvorima'!C47+'Prihodi i rashodi po izvorima'!C108+'Prihodi i rashodi po izvorima'!C172+'Prihodi i rashodi po izvorima'!C241+'Prihodi i rashodi po izvorima'!C285+'Prihodi i rashodi po izvorima'!C338</f>
        <v>113072.11</v>
      </c>
      <c r="H11" s="104">
        <f>'Prihodi i rashodi po izvorima'!D47+'Prihodi i rashodi po izvorima'!D108+'Prihodi i rashodi po izvorima'!D172+'Prihodi i rashodi po izvorima'!D241+'Prihodi i rashodi po izvorima'!D285+'Prihodi i rashodi po izvorima'!D338</f>
        <v>108206</v>
      </c>
      <c r="I11" s="104">
        <f>'Prihodi i rashodi po izvorima'!E47+'Prihodi i rashodi po izvorima'!E108+'Prihodi i rashodi po izvorima'!E172+'Prihodi i rashodi po izvorima'!E241+'Prihodi i rashodi po izvorima'!E285+'Prihodi i rashodi po izvorima'!E338</f>
        <v>109335</v>
      </c>
      <c r="J11" s="104">
        <f>'Prihodi i rashodi po izvorima'!F47+'Prihodi i rashodi po izvorima'!F108+'Prihodi i rashodi po izvorima'!F172+'Prihodi i rashodi po izvorima'!F241+'Prihodi i rashodi po izvorima'!F285+'Prihodi i rashodi po izvorima'!F338</f>
        <v>113796.35999999999</v>
      </c>
      <c r="K11" s="105">
        <f t="shared" si="2"/>
        <v>100.64052046079266</v>
      </c>
      <c r="L11" s="105">
        <f t="shared" si="3"/>
        <v>104.08044999314035</v>
      </c>
    </row>
    <row r="12" spans="1:12" ht="15.75" x14ac:dyDescent="0.25">
      <c r="B12" s="11"/>
      <c r="C12" s="11"/>
      <c r="D12" s="11">
        <v>313</v>
      </c>
      <c r="E12" s="11"/>
      <c r="F12" s="11" t="s">
        <v>152</v>
      </c>
      <c r="G12" s="104">
        <f>SUM(G13:G14)</f>
        <v>441078.39</v>
      </c>
      <c r="H12" s="104">
        <f t="shared" ref="H12:J12" si="7">SUM(H13:H14)</f>
        <v>479584</v>
      </c>
      <c r="I12" s="104">
        <f t="shared" si="7"/>
        <v>481413</v>
      </c>
      <c r="J12" s="104">
        <f t="shared" si="7"/>
        <v>475638.31</v>
      </c>
      <c r="K12" s="105">
        <f t="shared" si="2"/>
        <v>107.83532378450913</v>
      </c>
      <c r="L12" s="105">
        <f t="shared" si="3"/>
        <v>98.800470697716918</v>
      </c>
    </row>
    <row r="13" spans="1:12" ht="15.75" x14ac:dyDescent="0.25">
      <c r="B13" s="11"/>
      <c r="C13" s="11"/>
      <c r="D13" s="11"/>
      <c r="E13" s="11">
        <v>3132</v>
      </c>
      <c r="F13" s="11" t="s">
        <v>153</v>
      </c>
      <c r="G13" s="104">
        <f>'Prihodi i rashodi po izvorima'!C49+'Prihodi i rashodi po izvorima'!C110+'Prihodi i rashodi po izvorima'!C174+'Prihodi i rashodi po izvorima'!C243+'Prihodi i rashodi po izvorima'!C287+'Prihodi i rashodi po izvorima'!C340</f>
        <v>440954.02</v>
      </c>
      <c r="H13" s="104">
        <f>'Prihodi i rashodi po izvorima'!D49+'Prihodi i rashodi po izvorima'!D110+'Prihodi i rashodi po izvorima'!D174+'Prihodi i rashodi po izvorima'!D243+'Prihodi i rashodi po izvorima'!D287+'Prihodi i rashodi po izvorima'!D340</f>
        <v>479544</v>
      </c>
      <c r="I13" s="104">
        <f>'Prihodi i rashodi po izvorima'!E49+'Prihodi i rashodi po izvorima'!E110+'Prihodi i rashodi po izvorima'!E174+'Prihodi i rashodi po izvorima'!E243+'Prihodi i rashodi po izvorima'!E287+'Prihodi i rashodi po izvorima'!E340</f>
        <v>481373</v>
      </c>
      <c r="J13" s="104">
        <f>'Prihodi i rashodi po izvorima'!F49+'Prihodi i rashodi po izvorima'!F110+'Prihodi i rashodi po izvorima'!F174+'Prihodi i rashodi po izvorima'!F243+'Prihodi i rashodi po izvorima'!F287+'Prihodi i rashodi po izvorima'!F340</f>
        <v>475638.31</v>
      </c>
      <c r="K13" s="105">
        <f t="shared" si="2"/>
        <v>107.86573847314058</v>
      </c>
      <c r="L13" s="105">
        <f t="shared" si="3"/>
        <v>98.808680586572166</v>
      </c>
    </row>
    <row r="14" spans="1:12" ht="15.75" x14ac:dyDescent="0.25">
      <c r="B14" s="11"/>
      <c r="C14" s="11"/>
      <c r="D14" s="11"/>
      <c r="E14" s="11">
        <v>3133</v>
      </c>
      <c r="F14" s="11" t="s">
        <v>154</v>
      </c>
      <c r="G14" s="104">
        <f>'Prihodi i rashodi po izvorima'!C50</f>
        <v>124.37</v>
      </c>
      <c r="H14" s="104">
        <f>'Prihodi i rashodi po izvorima'!D50</f>
        <v>40</v>
      </c>
      <c r="I14" s="104">
        <f>'Prihodi i rashodi po izvorima'!E50</f>
        <v>40</v>
      </c>
      <c r="J14" s="104">
        <f>'Prihodi i rashodi po izvorima'!F50</f>
        <v>0</v>
      </c>
      <c r="K14" s="105">
        <f t="shared" si="2"/>
        <v>0</v>
      </c>
      <c r="L14" s="105">
        <f t="shared" si="3"/>
        <v>0</v>
      </c>
    </row>
    <row r="15" spans="1:12" ht="15.75" x14ac:dyDescent="0.25">
      <c r="B15" s="11"/>
      <c r="C15" s="11">
        <v>32</v>
      </c>
      <c r="D15" s="12"/>
      <c r="E15" s="12"/>
      <c r="F15" s="11" t="s">
        <v>13</v>
      </c>
      <c r="G15" s="104">
        <f>G16+G21+G28+G38+G40</f>
        <v>773125.95</v>
      </c>
      <c r="H15" s="104">
        <f t="shared" ref="H15:J15" si="8">H16+H21+H28+H38+H40</f>
        <v>769680</v>
      </c>
      <c r="I15" s="104">
        <f t="shared" si="8"/>
        <v>900002</v>
      </c>
      <c r="J15" s="104">
        <f t="shared" si="8"/>
        <v>803986.79999999993</v>
      </c>
      <c r="K15" s="105">
        <f t="shared" si="2"/>
        <v>103.99169760114766</v>
      </c>
      <c r="L15" s="105">
        <f t="shared" si="3"/>
        <v>89.331668151848547</v>
      </c>
    </row>
    <row r="16" spans="1:12" ht="15.75" x14ac:dyDescent="0.25">
      <c r="B16" s="11"/>
      <c r="C16" s="11"/>
      <c r="D16" s="11">
        <v>321</v>
      </c>
      <c r="E16" s="11"/>
      <c r="F16" s="11" t="s">
        <v>34</v>
      </c>
      <c r="G16" s="104">
        <f>SUM(G17:G20)</f>
        <v>162937.87999999998</v>
      </c>
      <c r="H16" s="104">
        <f t="shared" ref="H16:J16" si="9">SUM(H17:H20)</f>
        <v>143932</v>
      </c>
      <c r="I16" s="104">
        <f t="shared" si="9"/>
        <v>179986</v>
      </c>
      <c r="J16" s="104">
        <f t="shared" si="9"/>
        <v>154748.54999999999</v>
      </c>
      <c r="K16" s="105">
        <f t="shared" si="2"/>
        <v>94.973955718584293</v>
      </c>
      <c r="L16" s="105">
        <f t="shared" si="3"/>
        <v>85.978103852521855</v>
      </c>
    </row>
    <row r="17" spans="2:12" ht="15.75" x14ac:dyDescent="0.25">
      <c r="B17" s="11"/>
      <c r="C17" s="22"/>
      <c r="D17" s="11"/>
      <c r="E17" s="11">
        <v>3211</v>
      </c>
      <c r="F17" s="30" t="s">
        <v>35</v>
      </c>
      <c r="G17" s="104">
        <f>'Prihodi i rashodi po izvorima'!C53+'Prihodi i rashodi po izvorima'!C113+'Prihodi i rashodi po izvorima'!C177+'Prihodi i rashodi po izvorima'!C246+'Prihodi i rashodi po izvorima'!C290+'Prihodi i rashodi po izvorima'!C343</f>
        <v>98425.34</v>
      </c>
      <c r="H17" s="104">
        <f>'Prihodi i rashodi po izvorima'!D53+'Prihodi i rashodi po izvorima'!D113+'Prihodi i rashodi po izvorima'!D177+'Prihodi i rashodi po izvorima'!D246+'Prihodi i rashodi po izvorima'!D290+'Prihodi i rashodi po izvorima'!D343</f>
        <v>67641</v>
      </c>
      <c r="I17" s="104">
        <f>'Prihodi i rashodi po izvorima'!E53+'Prihodi i rashodi po izvorima'!E113+'Prihodi i rashodi po izvorima'!E177+'Prihodi i rashodi po izvorima'!E246+'Prihodi i rashodi po izvorima'!E290+'Prihodi i rashodi po izvorima'!E343</f>
        <v>97293</v>
      </c>
      <c r="J17" s="104">
        <f>'Prihodi i rashodi po izvorima'!F53+'Prihodi i rashodi po izvorima'!F113+'Prihodi i rashodi po izvorima'!F177+'Prihodi i rashodi po izvorima'!F246+'Prihodi i rashodi po izvorima'!F290+'Prihodi i rashodi po izvorima'!F343</f>
        <v>85025</v>
      </c>
      <c r="K17" s="105">
        <f t="shared" si="2"/>
        <v>86.385274361256975</v>
      </c>
      <c r="L17" s="105">
        <f t="shared" si="3"/>
        <v>87.390665309940076</v>
      </c>
    </row>
    <row r="18" spans="2:12" ht="15.75" x14ac:dyDescent="0.25">
      <c r="B18" s="11"/>
      <c r="C18" s="22"/>
      <c r="D18" s="12"/>
      <c r="E18" s="11">
        <v>3212</v>
      </c>
      <c r="F18" s="11" t="s">
        <v>155</v>
      </c>
      <c r="G18" s="104">
        <f>'Prihodi i rashodi po izvorima'!C54+'Prihodi i rashodi po izvorima'!C114+'Prihodi i rashodi po izvorima'!C178+'Prihodi i rashodi po izvorima'!C247+'Prihodi i rashodi po izvorima'!C291+'Prihodi i rashodi po izvorima'!C344</f>
        <v>37120.97</v>
      </c>
      <c r="H18" s="104">
        <f>'Prihodi i rashodi po izvorima'!D54+'Prihodi i rashodi po izvorima'!D114+'Prihodi i rashodi po izvorima'!D178+'Prihodi i rashodi po izvorima'!D247+'Prihodi i rashodi po izvorima'!D291+'Prihodi i rashodi po izvorima'!D344</f>
        <v>39043</v>
      </c>
      <c r="I18" s="104">
        <f>'Prihodi i rashodi po izvorima'!E54+'Prihodi i rashodi po izvorima'!E114+'Prihodi i rashodi po izvorima'!E178+'Prihodi i rashodi po izvorima'!E247+'Prihodi i rashodi po izvorima'!E291+'Prihodi i rashodi po izvorima'!E344</f>
        <v>48969</v>
      </c>
      <c r="J18" s="104">
        <f>'Prihodi i rashodi po izvorima'!F54+'Prihodi i rashodi po izvorima'!F114+'Prihodi i rashodi po izvorima'!F178+'Prihodi i rashodi po izvorima'!F247+'Prihodi i rashodi po izvorima'!F291+'Prihodi i rashodi po izvorima'!F344</f>
        <v>46964.25</v>
      </c>
      <c r="K18" s="105">
        <f t="shared" si="2"/>
        <v>126.51676397464828</v>
      </c>
      <c r="L18" s="105">
        <f t="shared" si="3"/>
        <v>95.906083440544023</v>
      </c>
    </row>
    <row r="19" spans="2:12" ht="15.75" x14ac:dyDescent="0.25">
      <c r="B19" s="11"/>
      <c r="C19" s="22"/>
      <c r="D19" s="12"/>
      <c r="E19" s="11">
        <v>3213</v>
      </c>
      <c r="F19" s="11" t="s">
        <v>156</v>
      </c>
      <c r="G19" s="104">
        <f>'Prihodi i rashodi po izvorima'!C55+'Prihodi i rashodi po izvorima'!C115+'Prihodi i rashodi po izvorima'!C179+'Prihodi i rashodi po izvorima'!C292+'Prihodi i rashodi po izvorima'!C345</f>
        <v>26908.27</v>
      </c>
      <c r="H19" s="104">
        <f>'Prihodi i rashodi po izvorima'!D55+'Prihodi i rashodi po izvorima'!D115+'Prihodi i rashodi po izvorima'!D179+'Prihodi i rashodi po izvorima'!D248+'Prihodi i rashodi po izvorima'!D292+'Prihodi i rashodi po izvorima'!D345</f>
        <v>36548</v>
      </c>
      <c r="I19" s="104">
        <f>'Prihodi i rashodi po izvorima'!E55+'Prihodi i rashodi po izvorima'!E115+'Prihodi i rashodi po izvorima'!E179+'Prihodi i rashodi po izvorima'!E248+'Prihodi i rashodi po izvorima'!E292+'Prihodi i rashodi po izvorima'!E345</f>
        <v>33224</v>
      </c>
      <c r="J19" s="104">
        <f>'Prihodi i rashodi po izvorima'!F55+'Prihodi i rashodi po izvorima'!F115+'Prihodi i rashodi po izvorima'!F179+'Prihodi i rashodi po izvorima'!F248+'Prihodi i rashodi po izvorima'!F292+'Prihodi i rashodi po izvorima'!F345</f>
        <v>22242.9</v>
      </c>
      <c r="K19" s="105">
        <f t="shared" si="2"/>
        <v>82.661947423598775</v>
      </c>
      <c r="L19" s="105">
        <f t="shared" si="3"/>
        <v>66.948290392487365</v>
      </c>
    </row>
    <row r="20" spans="2:12" ht="15.75" x14ac:dyDescent="0.25">
      <c r="B20" s="11"/>
      <c r="C20" s="22"/>
      <c r="D20" s="12"/>
      <c r="E20" s="11">
        <v>3214</v>
      </c>
      <c r="F20" s="11" t="s">
        <v>157</v>
      </c>
      <c r="G20" s="104">
        <f>'Prihodi i rashodi po izvorima'!C116+'Prihodi i rashodi po izvorima'!C180+'Prihodi i rashodi po izvorima'!C249+'Prihodi i rashodi po izvorima'!C293</f>
        <v>483.3</v>
      </c>
      <c r="H20" s="104">
        <f>'Prihodi i rashodi po izvorima'!D116+'Prihodi i rashodi po izvorima'!D180+'Prihodi i rashodi po izvorima'!D249+'Prihodi i rashodi po izvorima'!D293</f>
        <v>700</v>
      </c>
      <c r="I20" s="104">
        <f>'Prihodi i rashodi po izvorima'!E116+'Prihodi i rashodi po izvorima'!E180+'Prihodi i rashodi po izvorima'!E249+'Prihodi i rashodi po izvorima'!E293</f>
        <v>500</v>
      </c>
      <c r="J20" s="104">
        <f>'Prihodi i rashodi po izvorima'!F116+'Prihodi i rashodi po izvorima'!F180+'Prihodi i rashodi po izvorima'!F249+'Prihodi i rashodi po izvorima'!F293</f>
        <v>516.4</v>
      </c>
      <c r="K20" s="105">
        <f t="shared" si="2"/>
        <v>106.8487481895303</v>
      </c>
      <c r="L20" s="105">
        <f t="shared" si="3"/>
        <v>103.28</v>
      </c>
    </row>
    <row r="21" spans="2:12" ht="15.75" x14ac:dyDescent="0.25">
      <c r="B21" s="11"/>
      <c r="C21" s="22"/>
      <c r="D21" s="12">
        <v>322</v>
      </c>
      <c r="E21" s="11"/>
      <c r="F21" s="11" t="s">
        <v>158</v>
      </c>
      <c r="G21" s="104">
        <f>SUM(G22:G27)</f>
        <v>156117.18999999997</v>
      </c>
      <c r="H21" s="104">
        <f t="shared" ref="H21:J21" si="10">SUM(H22:H27)</f>
        <v>196574</v>
      </c>
      <c r="I21" s="104">
        <f t="shared" si="10"/>
        <v>260837</v>
      </c>
      <c r="J21" s="104">
        <f t="shared" si="10"/>
        <v>178823.62999999998</v>
      </c>
      <c r="K21" s="105">
        <f t="shared" si="2"/>
        <v>114.54448417884026</v>
      </c>
      <c r="L21" s="105">
        <f t="shared" si="3"/>
        <v>68.557616442452556</v>
      </c>
    </row>
    <row r="22" spans="2:12" ht="15.75" x14ac:dyDescent="0.25">
      <c r="B22" s="11"/>
      <c r="C22" s="22"/>
      <c r="D22" s="12"/>
      <c r="E22" s="11">
        <v>3221</v>
      </c>
      <c r="F22" s="11" t="s">
        <v>159</v>
      </c>
      <c r="G22" s="104">
        <f>'Prihodi i rashodi po izvorima'!C57+'Prihodi i rashodi po izvorima'!C118+'Prihodi i rashodi po izvorima'!C182+'Prihodi i rashodi po izvorima'!C251+'Prihodi i rashodi po izvorima'!C295</f>
        <v>29410.090000000004</v>
      </c>
      <c r="H22" s="104">
        <f>'Prihodi i rashodi po izvorima'!D57+'Prihodi i rashodi po izvorima'!D118+'Prihodi i rashodi po izvorima'!D182+'Prihodi i rashodi po izvorima'!D251+'Prihodi i rashodi po izvorima'!D295</f>
        <v>28425</v>
      </c>
      <c r="I22" s="104">
        <f>'Prihodi i rashodi po izvorima'!E57+'Prihodi i rashodi po izvorima'!E118+'Prihodi i rashodi po izvorima'!E182+'Prihodi i rashodi po izvorima'!E251+'Prihodi i rashodi po izvorima'!E295</f>
        <v>35055</v>
      </c>
      <c r="J22" s="104">
        <f>'Prihodi i rashodi po izvorima'!F57+'Prihodi i rashodi po izvorima'!F118+'Prihodi i rashodi po izvorima'!F182+'Prihodi i rashodi po izvorima'!F251+'Prihodi i rashodi po izvorima'!F295</f>
        <v>34230.9</v>
      </c>
      <c r="K22" s="105">
        <f t="shared" si="2"/>
        <v>116.39168734267729</v>
      </c>
      <c r="L22" s="105">
        <f t="shared" si="3"/>
        <v>97.649122807017548</v>
      </c>
    </row>
    <row r="23" spans="2:12" ht="15.75" x14ac:dyDescent="0.25">
      <c r="B23" s="11"/>
      <c r="C23" s="22"/>
      <c r="D23" s="12"/>
      <c r="E23" s="11">
        <v>3222</v>
      </c>
      <c r="F23" s="11" t="s">
        <v>265</v>
      </c>
      <c r="G23" s="104">
        <f>'Prihodi i rashodi po izvorima'!C58+'Prihodi i rashodi po izvorima'!C119+'Prihodi i rashodi po izvorima'!C183+'Prihodi i rashodi po izvorima'!C252+'Prihodi i rashodi po izvorima'!C296</f>
        <v>3197.6499999999996</v>
      </c>
      <c r="H23" s="104">
        <f>'Prihodi i rashodi po izvorima'!D58+'Prihodi i rashodi po izvorima'!D119+'Prihodi i rashodi po izvorima'!D183+'Prihodi i rashodi po izvorima'!D252+'Prihodi i rashodi po izvorima'!D296</f>
        <v>13500</v>
      </c>
      <c r="I23" s="104">
        <f>'Prihodi i rashodi po izvorima'!E58+'Prihodi i rashodi po izvorima'!E119+'Prihodi i rashodi po izvorima'!E183+'Prihodi i rashodi po izvorima'!E252+'Prihodi i rashodi po izvorima'!E296</f>
        <v>18091</v>
      </c>
      <c r="J23" s="104">
        <f>'Prihodi i rashodi po izvorima'!F58+'Prihodi i rashodi po izvorima'!F119+'Prihodi i rashodi po izvorima'!F183+'Prihodi i rashodi po izvorima'!F252+'Prihodi i rashodi po izvorima'!F296</f>
        <v>11976.989999999998</v>
      </c>
      <c r="K23" s="105">
        <f t="shared" si="2"/>
        <v>374.55600206401573</v>
      </c>
      <c r="L23" s="105">
        <f t="shared" si="3"/>
        <v>66.204134652589673</v>
      </c>
    </row>
    <row r="24" spans="2:12" ht="15.75" x14ac:dyDescent="0.25">
      <c r="B24" s="11"/>
      <c r="C24" s="22"/>
      <c r="D24" s="12"/>
      <c r="E24" s="11">
        <v>3223</v>
      </c>
      <c r="F24" s="11" t="s">
        <v>160</v>
      </c>
      <c r="G24" s="104">
        <f>'Prihodi i rashodi po izvorima'!C59+'Prihodi i rashodi po izvorima'!C120+'Prihodi i rashodi po izvorima'!C184</f>
        <v>103114.10999999999</v>
      </c>
      <c r="H24" s="104">
        <f>'Prihodi i rashodi po izvorima'!D59+'Prihodi i rashodi po izvorima'!D120+'Prihodi i rashodi po izvorima'!D184</f>
        <v>127494</v>
      </c>
      <c r="I24" s="104">
        <f>'Prihodi i rashodi po izvorima'!E59+'Prihodi i rashodi po izvorima'!E120+'Prihodi i rashodi po izvorima'!E184</f>
        <v>175964</v>
      </c>
      <c r="J24" s="104">
        <f>'Prihodi i rashodi po izvorima'!F59+'Prihodi i rashodi po izvorima'!F120+'Prihodi i rashodi po izvorima'!F184</f>
        <v>119676.17</v>
      </c>
      <c r="K24" s="105">
        <f t="shared" si="2"/>
        <v>116.06187552799516</v>
      </c>
      <c r="L24" s="105">
        <f t="shared" si="3"/>
        <v>68.011735354958972</v>
      </c>
    </row>
    <row r="25" spans="2:12" ht="15.75" x14ac:dyDescent="0.25">
      <c r="B25" s="11"/>
      <c r="C25" s="22"/>
      <c r="D25" s="12"/>
      <c r="E25" s="11">
        <v>3224</v>
      </c>
      <c r="F25" s="11" t="s">
        <v>161</v>
      </c>
      <c r="G25" s="104">
        <f>'Prihodi i rashodi po izvorima'!C60+'Prihodi i rashodi po izvorima'!C121+'Prihodi i rashodi po izvorima'!C185+'Prihodi i rashodi po izvorima'!C253+'Prihodi i rashodi po izvorima'!C297+'Prihodi i rashodi po izvorima'!C348</f>
        <v>11866.23</v>
      </c>
      <c r="H25" s="104">
        <f>'Prihodi i rashodi po izvorima'!D60+'Prihodi i rashodi po izvorima'!D121+'Prihodi i rashodi po izvorima'!D185+'Prihodi i rashodi po izvorima'!D253+'Prihodi i rashodi po izvorima'!D297+'Prihodi i rashodi po izvorima'!D348</f>
        <v>17055</v>
      </c>
      <c r="I25" s="104">
        <f>'Prihodi i rashodi po izvorima'!E60+'Prihodi i rashodi po izvorima'!E121+'Prihodi i rashodi po izvorima'!E185+'Prihodi i rashodi po izvorima'!E253+'Prihodi i rashodi po izvorima'!E297+'Prihodi i rashodi po izvorima'!E348</f>
        <v>14501</v>
      </c>
      <c r="J25" s="104">
        <f>'Prihodi i rashodi po izvorima'!F60+'Prihodi i rashodi po izvorima'!F121+'Prihodi i rashodi po izvorima'!F185+'Prihodi i rashodi po izvorima'!F253+'Prihodi i rashodi po izvorima'!F297+'Prihodi i rashodi po izvorima'!F348</f>
        <v>4996.6499999999996</v>
      </c>
      <c r="K25" s="105">
        <f t="shared" si="2"/>
        <v>42.108150608912851</v>
      </c>
      <c r="L25" s="105">
        <f t="shared" si="3"/>
        <v>34.457278808358041</v>
      </c>
    </row>
    <row r="26" spans="2:12" ht="15.75" x14ac:dyDescent="0.25">
      <c r="B26" s="11"/>
      <c r="C26" s="22"/>
      <c r="D26" s="12"/>
      <c r="E26" s="11">
        <v>3225</v>
      </c>
      <c r="F26" s="11" t="s">
        <v>261</v>
      </c>
      <c r="G26" s="104">
        <f>'Prihodi i rashodi po izvorima'!C61+'Prihodi i rashodi po izvorima'!C122+'Prihodi i rashodi po izvorima'!C186+'Prihodi i rashodi po izvorima'!C298</f>
        <v>6001.08</v>
      </c>
      <c r="H26" s="104">
        <f>'Prihodi i rashodi po izvorima'!D61+'Prihodi i rashodi po izvorima'!D122+'Prihodi i rashodi po izvorima'!D186+'Prihodi i rashodi po izvorima'!D298</f>
        <v>8500</v>
      </c>
      <c r="I26" s="104">
        <f>'Prihodi i rashodi po izvorima'!E61+'Prihodi i rashodi po izvorima'!E122+'Prihodi i rashodi po izvorima'!E186+'Prihodi i rashodi po izvorima'!E298+'Prihodi i rashodi po izvorima'!E254</f>
        <v>16807</v>
      </c>
      <c r="J26" s="104">
        <f>'Prihodi i rashodi po izvorima'!F61+'Prihodi i rashodi po izvorima'!F122+'Prihodi i rashodi po izvorima'!F186+'Prihodi i rashodi po izvorima'!F298+'Prihodi i rashodi po izvorima'!F254</f>
        <v>7107.93</v>
      </c>
      <c r="K26" s="105">
        <f t="shared" si="2"/>
        <v>118.44418004759143</v>
      </c>
      <c r="L26" s="105">
        <f t="shared" si="3"/>
        <v>42.291485690486105</v>
      </c>
    </row>
    <row r="27" spans="2:12" ht="15.75" x14ac:dyDescent="0.25">
      <c r="B27" s="11"/>
      <c r="C27" s="22"/>
      <c r="D27" s="12"/>
      <c r="E27" s="11">
        <v>3227</v>
      </c>
      <c r="F27" s="11" t="s">
        <v>162</v>
      </c>
      <c r="G27" s="104">
        <f>'Prihodi i rashodi po izvorima'!C123+'Prihodi i rashodi po izvorima'!C187+'Prihodi i rashodi po izvorima'!C299</f>
        <v>2528.0300000000002</v>
      </c>
      <c r="H27" s="104">
        <f>'Prihodi i rashodi po izvorima'!D123+'Prihodi i rashodi po izvorima'!D187+'Prihodi i rashodi po izvorima'!D299</f>
        <v>1600</v>
      </c>
      <c r="I27" s="104">
        <f>'Prihodi i rashodi po izvorima'!E62+'Prihodi i rashodi po izvorima'!E123+'Prihodi i rashodi po izvorima'!E187+'Prihodi i rashodi po izvorima'!E255+'Prihodi i rashodi po izvorima'!E299</f>
        <v>419</v>
      </c>
      <c r="J27" s="104">
        <f>'Prihodi i rashodi po izvorima'!F123+'Prihodi i rashodi po izvorima'!F187+'Prihodi i rashodi po izvorima'!F299+'Prihodi i rashodi po izvorima'!F255</f>
        <v>834.99</v>
      </c>
      <c r="K27" s="105">
        <f t="shared" si="2"/>
        <v>33.029275760176894</v>
      </c>
      <c r="L27" s="105">
        <f t="shared" si="3"/>
        <v>199.28162291169451</v>
      </c>
    </row>
    <row r="28" spans="2:12" ht="15.75" x14ac:dyDescent="0.25">
      <c r="B28" s="11"/>
      <c r="C28" s="22"/>
      <c r="D28" s="12">
        <v>323</v>
      </c>
      <c r="E28" s="11"/>
      <c r="F28" s="11" t="s">
        <v>163</v>
      </c>
      <c r="G28" s="104">
        <f>SUM(G29:G37)</f>
        <v>379901.59</v>
      </c>
      <c r="H28" s="104">
        <f>SUM(H29:H37)</f>
        <v>359615</v>
      </c>
      <c r="I28" s="104">
        <f>SUM(I29:I37)</f>
        <v>373990</v>
      </c>
      <c r="J28" s="104">
        <f>SUM(J29:J37)</f>
        <v>376239.86</v>
      </c>
      <c r="K28" s="105">
        <f t="shared" si="2"/>
        <v>99.036137227011849</v>
      </c>
      <c r="L28" s="105">
        <f t="shared" si="3"/>
        <v>100.60158293002486</v>
      </c>
    </row>
    <row r="29" spans="2:12" ht="15.75" x14ac:dyDescent="0.25">
      <c r="B29" s="11"/>
      <c r="C29" s="22"/>
      <c r="D29" s="12"/>
      <c r="E29" s="11">
        <v>3231</v>
      </c>
      <c r="F29" s="11" t="s">
        <v>164</v>
      </c>
      <c r="G29" s="104">
        <f>'Prihodi i rashodi po izvorima'!C64+'Prihodi i rashodi po izvorima'!C125+'Prihodi i rashodi po izvorima'!C189+'Prihodi i rashodi po izvorima'!C301</f>
        <v>15381.449999999999</v>
      </c>
      <c r="H29" s="104">
        <f>'Prihodi i rashodi po izvorima'!D64+'Prihodi i rashodi po izvorima'!D125+'Prihodi i rashodi po izvorima'!D189+'Prihodi i rashodi po izvorima'!D301</f>
        <v>19527</v>
      </c>
      <c r="I29" s="104">
        <f>'Prihodi i rashodi po izvorima'!E64+'Prihodi i rashodi po izvorima'!E125+'Prihodi i rashodi po izvorima'!E189+'Prihodi i rashodi po izvorima'!E301+'Prihodi i rashodi po izvorima'!E257</f>
        <v>19000</v>
      </c>
      <c r="J29" s="104">
        <f>'Prihodi i rashodi po izvorima'!F64+'Prihodi i rashodi po izvorima'!F125+'Prihodi i rashodi po izvorima'!F189+'Prihodi i rashodi po izvorima'!F301+'Prihodi i rashodi po izvorima'!F257</f>
        <v>17613.239999999998</v>
      </c>
      <c r="K29" s="105">
        <f t="shared" si="2"/>
        <v>114.50962035438792</v>
      </c>
      <c r="L29" s="105">
        <f t="shared" si="3"/>
        <v>92.701263157894729</v>
      </c>
    </row>
    <row r="30" spans="2:12" ht="15.75" x14ac:dyDescent="0.25">
      <c r="B30" s="11"/>
      <c r="C30" s="22"/>
      <c r="D30" s="12"/>
      <c r="E30" s="11">
        <v>3232</v>
      </c>
      <c r="F30" s="11" t="s">
        <v>165</v>
      </c>
      <c r="G30" s="104">
        <f>'Prihodi i rashodi po izvorima'!C65+'Prihodi i rashodi po izvorima'!C126+'Prihodi i rashodi po izvorima'!C190+'Prihodi i rashodi po izvorima'!C302+'Prihodi i rashodi po izvorima'!C258</f>
        <v>102570.45000000001</v>
      </c>
      <c r="H30" s="104">
        <f>'Prihodi i rashodi po izvorima'!D65+'Prihodi i rashodi po izvorima'!D126+'Prihodi i rashodi po izvorima'!D190+'Prihodi i rashodi po izvorima'!D302+'Prihodi i rashodi po izvorima'!D258</f>
        <v>71725</v>
      </c>
      <c r="I30" s="104">
        <f>'Prihodi i rashodi po izvorima'!E65+'Prihodi i rashodi po izvorima'!E126+'Prihodi i rashodi po izvorima'!E190+'Prihodi i rashodi po izvorima'!E302+'Prihodi i rashodi po izvorima'!E258</f>
        <v>81388</v>
      </c>
      <c r="J30" s="104">
        <f>'Prihodi i rashodi po izvorima'!F65+'Prihodi i rashodi po izvorima'!F126+'Prihodi i rashodi po izvorima'!F190+'Prihodi i rashodi po izvorima'!F302+'Prihodi i rashodi po izvorima'!F258+'Prihodi i rashodi po izvorima'!F365</f>
        <v>64563.400000000009</v>
      </c>
      <c r="K30" s="105">
        <f t="shared" si="2"/>
        <v>62.945419465352835</v>
      </c>
      <c r="L30" s="105">
        <f t="shared" si="3"/>
        <v>79.327910748513304</v>
      </c>
    </row>
    <row r="31" spans="2:12" ht="15.75" x14ac:dyDescent="0.25">
      <c r="B31" s="11"/>
      <c r="C31" s="22"/>
      <c r="D31" s="12"/>
      <c r="E31" s="11">
        <v>3233</v>
      </c>
      <c r="F31" s="11" t="s">
        <v>166</v>
      </c>
      <c r="G31" s="104">
        <f>'Prihodi i rashodi po izvorima'!C350+'Prihodi i rashodi po izvorima'!C303+'Prihodi i rashodi po izvorima'!C259+'Prihodi i rashodi po izvorima'!C191+'Prihodi i rashodi po izvorima'!C127+'Prihodi i rashodi po izvorima'!C66</f>
        <v>27296.120000000003</v>
      </c>
      <c r="H31" s="104">
        <f>'Prihodi i rashodi po izvorima'!D350+'Prihodi i rashodi po izvorima'!D303+'Prihodi i rashodi po izvorima'!D259+'Prihodi i rashodi po izvorima'!D191+'Prihodi i rashodi po izvorima'!D127+'Prihodi i rashodi po izvorima'!D66</f>
        <v>50231</v>
      </c>
      <c r="I31" s="104">
        <f>'Prihodi i rashodi po izvorima'!E350+'Prihodi i rashodi po izvorima'!E303+'Prihodi i rashodi po izvorima'!E259+'Prihodi i rashodi po izvorima'!E191+'Prihodi i rashodi po izvorima'!E127+'Prihodi i rashodi po izvorima'!E66</f>
        <v>51075</v>
      </c>
      <c r="J31" s="104">
        <f>'Prihodi i rashodi po izvorima'!F350+'Prihodi i rashodi po izvorima'!F303+'Prihodi i rashodi po izvorima'!F259+'Prihodi i rashodi po izvorima'!F191+'Prihodi i rashodi po izvorima'!F127+'Prihodi i rashodi po izvorima'!F66</f>
        <v>26459.77</v>
      </c>
      <c r="K31" s="105">
        <f t="shared" si="2"/>
        <v>96.93601141847266</v>
      </c>
      <c r="L31" s="105">
        <f t="shared" si="3"/>
        <v>51.805717082721493</v>
      </c>
    </row>
    <row r="32" spans="2:12" ht="15.75" x14ac:dyDescent="0.25">
      <c r="B32" s="11"/>
      <c r="C32" s="22"/>
      <c r="D32" s="12"/>
      <c r="E32" s="11">
        <v>3234</v>
      </c>
      <c r="F32" s="11" t="s">
        <v>167</v>
      </c>
      <c r="G32" s="104">
        <f>'Prihodi i rashodi po izvorima'!C67+'Prihodi i rashodi po izvorima'!C192</f>
        <v>22414.39</v>
      </c>
      <c r="H32" s="104">
        <f>'Prihodi i rashodi po izvorima'!D67+'Prihodi i rashodi po izvorima'!D192</f>
        <v>19672</v>
      </c>
      <c r="I32" s="104">
        <f>'Prihodi i rashodi po izvorima'!E67+'Prihodi i rashodi po izvorima'!E192+'Prihodi i rashodi po izvorima'!E304</f>
        <v>22022</v>
      </c>
      <c r="J32" s="104">
        <f>'Prihodi i rashodi po izvorima'!F67+'Prihodi i rashodi po izvorima'!F192+'Prihodi i rashodi po izvorima'!F304</f>
        <v>23441.75</v>
      </c>
      <c r="K32" s="105">
        <f t="shared" si="2"/>
        <v>104.58348409213902</v>
      </c>
      <c r="L32" s="105">
        <f t="shared" si="3"/>
        <v>106.44696212878031</v>
      </c>
    </row>
    <row r="33" spans="2:12" ht="15.75" x14ac:dyDescent="0.25">
      <c r="B33" s="11"/>
      <c r="C33" s="22"/>
      <c r="D33" s="12"/>
      <c r="E33" s="11">
        <v>3235</v>
      </c>
      <c r="F33" s="11" t="s">
        <v>168</v>
      </c>
      <c r="G33" s="104">
        <f>'Prihodi i rashodi po izvorima'!C68+'Prihodi i rashodi po izvorima'!C128+'Prihodi i rashodi po izvorima'!C193+'Prihodi i rashodi po izvorima'!C260+'Prihodi i rashodi po izvorima'!C305</f>
        <v>17031.54</v>
      </c>
      <c r="H33" s="104">
        <f>'Prihodi i rashodi po izvorima'!D68+'Prihodi i rashodi po izvorima'!D128+'Prihodi i rashodi po izvorima'!D193+'Prihodi i rashodi po izvorima'!D260+'Prihodi i rashodi po izvorima'!D305</f>
        <v>29711</v>
      </c>
      <c r="I33" s="104">
        <f>'Prihodi i rashodi po izvorima'!E68+'Prihodi i rashodi po izvorima'!E128+'Prihodi i rashodi po izvorima'!E193+'Prihodi i rashodi po izvorima'!E260+'Prihodi i rashodi po izvorima'!E305</f>
        <v>34999</v>
      </c>
      <c r="J33" s="104">
        <f>'Prihodi i rashodi po izvorima'!F68+'Prihodi i rashodi po izvorima'!F128+'Prihodi i rashodi po izvorima'!F193+'Prihodi i rashodi po izvorima'!F260+'Prihodi i rashodi po izvorima'!F305</f>
        <v>28505.440000000002</v>
      </c>
      <c r="K33" s="105">
        <f t="shared" si="2"/>
        <v>167.36854095401824</v>
      </c>
      <c r="L33" s="105">
        <f t="shared" si="3"/>
        <v>81.446441326895055</v>
      </c>
    </row>
    <row r="34" spans="2:12" ht="15.75" x14ac:dyDescent="0.25">
      <c r="B34" s="11"/>
      <c r="C34" s="22"/>
      <c r="D34" s="12"/>
      <c r="E34" s="11">
        <v>3236</v>
      </c>
      <c r="F34" s="11" t="s">
        <v>169</v>
      </c>
      <c r="G34" s="104">
        <f>'Prihodi i rashodi po izvorima'!C69+'Prihodi i rashodi po izvorima'!C194</f>
        <v>3882.5</v>
      </c>
      <c r="H34" s="104">
        <f>'Prihodi i rashodi po izvorima'!D69+'Prihodi i rashodi po izvorima'!D194</f>
        <v>6551</v>
      </c>
      <c r="I34" s="104">
        <f>'Prihodi i rashodi po izvorima'!E69+'Prihodi i rashodi po izvorima'!E194</f>
        <v>5206</v>
      </c>
      <c r="J34" s="104">
        <f>'Prihodi i rashodi po izvorima'!F69+'Prihodi i rashodi po izvorima'!F194</f>
        <v>4880</v>
      </c>
      <c r="K34" s="105">
        <f t="shared" si="2"/>
        <v>125.69220862846105</v>
      </c>
      <c r="L34" s="105">
        <f t="shared" si="3"/>
        <v>93.737994621590474</v>
      </c>
    </row>
    <row r="35" spans="2:12" ht="15.75" x14ac:dyDescent="0.25">
      <c r="B35" s="11"/>
      <c r="C35" s="22"/>
      <c r="D35" s="12"/>
      <c r="E35" s="11">
        <v>3237</v>
      </c>
      <c r="F35" s="11" t="s">
        <v>170</v>
      </c>
      <c r="G35" s="104">
        <f>'Prihodi i rashodi po izvorima'!C70+'Prihodi i rashodi po izvorima'!C129+'Prihodi i rashodi po izvorima'!C195+'Prihodi i rashodi po izvorima'!C261+'Prihodi i rashodi po izvorima'!C306+'Prihodi i rashodi po izvorima'!C351</f>
        <v>124516.53</v>
      </c>
      <c r="H35" s="104">
        <f>'Prihodi i rashodi po izvorima'!D70+'Prihodi i rashodi po izvorima'!D129+'Prihodi i rashodi po izvorima'!D195+'Prihodi i rashodi po izvorima'!D261+'Prihodi i rashodi po izvorima'!D306+'Prihodi i rashodi po izvorima'!D351</f>
        <v>106003</v>
      </c>
      <c r="I35" s="104">
        <f>'Prihodi i rashodi po izvorima'!E70+'Prihodi i rashodi po izvorima'!E129+'Prihodi i rashodi po izvorima'!E195+'Prihodi i rashodi po izvorima'!E261+'Prihodi i rashodi po izvorima'!E306+'Prihodi i rashodi po izvorima'!E351</f>
        <v>120953</v>
      </c>
      <c r="J35" s="104">
        <f>'Prihodi i rashodi po izvorima'!F70+'Prihodi i rashodi po izvorima'!F129+'Prihodi i rashodi po izvorima'!F195+'Prihodi i rashodi po izvorima'!F261+'Prihodi i rashodi po izvorima'!F306+'Prihodi i rashodi po izvorima'!F351</f>
        <v>169352.53999999998</v>
      </c>
      <c r="K35" s="105">
        <f t="shared" si="2"/>
        <v>136.00807860610956</v>
      </c>
      <c r="L35" s="105">
        <f t="shared" si="3"/>
        <v>140.01516291452049</v>
      </c>
    </row>
    <row r="36" spans="2:12" ht="15.75" x14ac:dyDescent="0.25">
      <c r="B36" s="11"/>
      <c r="C36" s="22"/>
      <c r="D36" s="12"/>
      <c r="E36" s="11">
        <v>3238</v>
      </c>
      <c r="F36" s="11" t="s">
        <v>171</v>
      </c>
      <c r="G36" s="104">
        <f>'Prihodi i rashodi po izvorima'!C196+'Prihodi i rashodi po izvorima'!C71</f>
        <v>6626.24</v>
      </c>
      <c r="H36" s="104">
        <f>'Prihodi i rashodi po izvorima'!D196+'Prihodi i rashodi po izvorima'!D71</f>
        <v>13000</v>
      </c>
      <c r="I36" s="104">
        <f>'Prihodi i rashodi po izvorima'!E196+'Prihodi i rashodi po izvorima'!E71</f>
        <v>4500</v>
      </c>
      <c r="J36" s="104">
        <f>'Prihodi i rashodi po izvorima'!F196+'Prihodi i rashodi po izvorima'!F71</f>
        <v>4783.17</v>
      </c>
      <c r="K36" s="105">
        <f t="shared" si="2"/>
        <v>72.18528154730285</v>
      </c>
      <c r="L36" s="105">
        <f t="shared" si="3"/>
        <v>106.29266666666666</v>
      </c>
    </row>
    <row r="37" spans="2:12" ht="15.75" x14ac:dyDescent="0.25">
      <c r="B37" s="11"/>
      <c r="C37" s="22"/>
      <c r="D37" s="12"/>
      <c r="E37" s="11">
        <v>3239</v>
      </c>
      <c r="F37" s="11" t="s">
        <v>172</v>
      </c>
      <c r="G37" s="104">
        <f>'Prihodi i rashodi po izvorima'!C72+'Prihodi i rashodi po izvorima'!C130+'Prihodi i rashodi po izvorima'!C197+'Prihodi i rashodi po izvorima'!C262+'Prihodi i rashodi po izvorima'!C308+'Prihodi i rashodi po izvorima'!C352</f>
        <v>60182.369999999995</v>
      </c>
      <c r="H37" s="104">
        <f>'Prihodi i rashodi po izvorima'!D72+'Prihodi i rashodi po izvorima'!D130+'Prihodi i rashodi po izvorima'!D197+'Prihodi i rashodi po izvorima'!D262+'Prihodi i rashodi po izvorima'!D308+'Prihodi i rashodi po izvorima'!D352</f>
        <v>43195</v>
      </c>
      <c r="I37" s="104">
        <f>'Prihodi i rashodi po izvorima'!E72+'Prihodi i rashodi po izvorima'!E130+'Prihodi i rashodi po izvorima'!E197+'Prihodi i rashodi po izvorima'!E262+'Prihodi i rashodi po izvorima'!E308+'Prihodi i rashodi po izvorima'!E352</f>
        <v>34847</v>
      </c>
      <c r="J37" s="104">
        <f>'Prihodi i rashodi po izvorima'!F72+'Prihodi i rashodi po izvorima'!F130+'Prihodi i rashodi po izvorima'!F197+'Prihodi i rashodi po izvorima'!F262+'Prihodi i rashodi po izvorima'!F308+'Prihodi i rashodi po izvorima'!F352</f>
        <v>36640.550000000003</v>
      </c>
      <c r="K37" s="105">
        <f t="shared" si="2"/>
        <v>60.882530880721383</v>
      </c>
      <c r="L37" s="105">
        <f t="shared" si="3"/>
        <v>105.14692799954086</v>
      </c>
    </row>
    <row r="38" spans="2:12" ht="15.75" x14ac:dyDescent="0.25">
      <c r="B38" s="11"/>
      <c r="C38" s="11"/>
      <c r="D38" s="11">
        <v>324</v>
      </c>
      <c r="E38" s="12"/>
      <c r="F38" s="11" t="s">
        <v>173</v>
      </c>
      <c r="G38" s="104">
        <f>G39</f>
        <v>8314.74</v>
      </c>
      <c r="H38" s="104">
        <f t="shared" ref="H38:J38" si="11">H39</f>
        <v>3613</v>
      </c>
      <c r="I38" s="104">
        <f t="shared" si="11"/>
        <v>13600</v>
      </c>
      <c r="J38" s="104">
        <f t="shared" si="11"/>
        <v>20416.22</v>
      </c>
      <c r="K38" s="105">
        <f t="shared" si="2"/>
        <v>245.54249441353551</v>
      </c>
      <c r="L38" s="105">
        <f t="shared" si="3"/>
        <v>150.11926470588236</v>
      </c>
    </row>
    <row r="39" spans="2:12" ht="15.75" x14ac:dyDescent="0.25">
      <c r="B39" s="11"/>
      <c r="C39" s="11"/>
      <c r="D39" s="12"/>
      <c r="E39" s="11">
        <v>3241</v>
      </c>
      <c r="F39" s="11" t="s">
        <v>173</v>
      </c>
      <c r="G39" s="104">
        <f>'Prihodi i rashodi po izvorima'!C310+'Prihodi i rashodi po izvorima'!C264+'Prihodi i rashodi po izvorima'!C199+'Prihodi i rashodi po izvorima'!C132+'Prihodi i rashodi po izvorima'!C74</f>
        <v>8314.74</v>
      </c>
      <c r="H39" s="104">
        <f>'Prihodi i rashodi po izvorima'!D310+'Prihodi i rashodi po izvorima'!D264+'Prihodi i rashodi po izvorima'!D199+'Prihodi i rashodi po izvorima'!D132+'Prihodi i rashodi po izvorima'!D74</f>
        <v>3613</v>
      </c>
      <c r="I39" s="104">
        <f>'Prihodi i rashodi po izvorima'!E310+'Prihodi i rashodi po izvorima'!E264+'Prihodi i rashodi po izvorima'!E199+'Prihodi i rashodi po izvorima'!E132+'Prihodi i rashodi po izvorima'!E74</f>
        <v>13600</v>
      </c>
      <c r="J39" s="104">
        <f>'Prihodi i rashodi po izvorima'!F310+'Prihodi i rashodi po izvorima'!F264+'Prihodi i rashodi po izvorima'!F199+'Prihodi i rashodi po izvorima'!F132+'Prihodi i rashodi po izvorima'!F74</f>
        <v>20416.22</v>
      </c>
      <c r="K39" s="105">
        <f t="shared" si="2"/>
        <v>245.54249441353551</v>
      </c>
      <c r="L39" s="105">
        <f t="shared" si="3"/>
        <v>150.11926470588236</v>
      </c>
    </row>
    <row r="40" spans="2:12" ht="15.75" x14ac:dyDescent="0.25">
      <c r="B40" s="11"/>
      <c r="C40" s="11"/>
      <c r="D40" s="11">
        <v>329</v>
      </c>
      <c r="E40" s="11"/>
      <c r="F40" s="11" t="s">
        <v>174</v>
      </c>
      <c r="G40" s="104">
        <f>SUM(G41:G46)</f>
        <v>65854.55</v>
      </c>
      <c r="H40" s="104">
        <f t="shared" ref="H40:J40" si="12">SUM(H41:H46)</f>
        <v>65946</v>
      </c>
      <c r="I40" s="104">
        <f t="shared" si="12"/>
        <v>71589</v>
      </c>
      <c r="J40" s="104">
        <f t="shared" si="12"/>
        <v>73758.540000000008</v>
      </c>
      <c r="K40" s="105">
        <f t="shared" si="2"/>
        <v>112.00219271105793</v>
      </c>
      <c r="L40" s="105">
        <f t="shared" si="3"/>
        <v>103.03054938607887</v>
      </c>
    </row>
    <row r="41" spans="2:12" ht="15.75" x14ac:dyDescent="0.25">
      <c r="B41" s="11"/>
      <c r="C41" s="11"/>
      <c r="D41" s="11"/>
      <c r="E41" s="11">
        <v>3292</v>
      </c>
      <c r="F41" s="11" t="s">
        <v>175</v>
      </c>
      <c r="G41" s="104">
        <f>'Prihodi i rashodi po izvorima'!C134+'Prihodi i rashodi po izvorima'!C201</f>
        <v>17515.18</v>
      </c>
      <c r="H41" s="104">
        <f>'Prihodi i rashodi po izvorima'!D134+'Prihodi i rashodi po izvorima'!D201</f>
        <v>17500</v>
      </c>
      <c r="I41" s="104">
        <f>'Prihodi i rashodi po izvorima'!E134+'Prihodi i rashodi po izvorima'!E201</f>
        <v>12200</v>
      </c>
      <c r="J41" s="104">
        <f>'Prihodi i rashodi po izvorima'!F134+'Prihodi i rashodi po izvorima'!F201</f>
        <v>16411.800000000003</v>
      </c>
      <c r="K41" s="105">
        <f t="shared" si="2"/>
        <v>93.700435850502259</v>
      </c>
      <c r="L41" s="105">
        <f t="shared" si="3"/>
        <v>134.52295081967216</v>
      </c>
    </row>
    <row r="42" spans="2:12" ht="15.75" x14ac:dyDescent="0.25">
      <c r="B42" s="11"/>
      <c r="C42" s="11"/>
      <c r="D42" s="11"/>
      <c r="E42" s="11">
        <v>3293</v>
      </c>
      <c r="F42" s="11" t="s">
        <v>176</v>
      </c>
      <c r="G42" s="104">
        <f>'Prihodi i rashodi po izvorima'!C76+'Prihodi i rashodi po izvorima'!C135+'Prihodi i rashodi po izvorima'!C202+'Prihodi i rashodi po izvorima'!C266+'Prihodi i rashodi po izvorima'!C312+'Prihodi i rashodi po izvorima'!C354</f>
        <v>9415.89</v>
      </c>
      <c r="H42" s="104">
        <f>'Prihodi i rashodi po izvorima'!D76+'Prihodi i rashodi po izvorima'!D135+'Prihodi i rashodi po izvorima'!D202+'Prihodi i rashodi po izvorima'!D266+'Prihodi i rashodi po izvorima'!D312+'Prihodi i rashodi po izvorima'!D354</f>
        <v>10125</v>
      </c>
      <c r="I42" s="104">
        <f>'Prihodi i rashodi po izvorima'!E76+'Prihodi i rashodi po izvorima'!E135+'Prihodi i rashodi po izvorima'!E202+'Prihodi i rashodi po izvorima'!E266+'Prihodi i rashodi po izvorima'!E312+'Prihodi i rashodi po izvorima'!E354</f>
        <v>14405</v>
      </c>
      <c r="J42" s="104">
        <f>'Prihodi i rashodi po izvorima'!F76+'Prihodi i rashodi po izvorima'!F135+'Prihodi i rashodi po izvorima'!F202+'Prihodi i rashodi po izvorima'!F266+'Prihodi i rashodi po izvorima'!F312+'Prihodi i rashodi po izvorima'!F354</f>
        <v>13286.970000000001</v>
      </c>
      <c r="K42" s="105">
        <f t="shared" si="2"/>
        <v>141.11220500664305</v>
      </c>
      <c r="L42" s="105">
        <f t="shared" si="3"/>
        <v>92.238597709128783</v>
      </c>
    </row>
    <row r="43" spans="2:12" ht="15.75" x14ac:dyDescent="0.25">
      <c r="B43" s="11"/>
      <c r="C43" s="11"/>
      <c r="D43" s="11"/>
      <c r="E43" s="11">
        <v>3294</v>
      </c>
      <c r="F43" s="11" t="s">
        <v>216</v>
      </c>
      <c r="G43" s="104">
        <f>'Prihodi i rashodi po izvorima'!C77+'Prihodi i rashodi po izvorima'!C136+'Prihodi i rashodi po izvorima'!C203+'Prihodi i rashodi po izvorima'!C267+'Prihodi i rashodi po izvorima'!C314</f>
        <v>8703.4</v>
      </c>
      <c r="H43" s="104">
        <f>'Prihodi i rashodi po izvorima'!D314+'Prihodi i rashodi po izvorima'!D267+'Prihodi i rashodi po izvorima'!D203+'Prihodi i rashodi po izvorima'!D136+'Prihodi i rashodi po izvorima'!D77</f>
        <v>7385</v>
      </c>
      <c r="I43" s="104">
        <f>'Prihodi i rashodi po izvorima'!E314+'Prihodi i rashodi po izvorima'!E267+'Prihodi i rashodi po izvorima'!E203+'Prihodi i rashodi po izvorima'!E136+'Prihodi i rashodi po izvorima'!E77</f>
        <v>6326</v>
      </c>
      <c r="J43" s="104">
        <f>'Prihodi i rashodi po izvorima'!F314+'Prihodi i rashodi po izvorima'!F267+'Prihodi i rashodi po izvorima'!F203+'Prihodi i rashodi po izvorima'!F77+'Prihodi i rashodi po izvorima'!F136</f>
        <v>7343.17</v>
      </c>
      <c r="K43" s="105">
        <f t="shared" si="2"/>
        <v>84.371280189351296</v>
      </c>
      <c r="L43" s="105">
        <f t="shared" si="3"/>
        <v>116.07919696490674</v>
      </c>
    </row>
    <row r="44" spans="2:12" ht="15.75" x14ac:dyDescent="0.25">
      <c r="B44" s="11"/>
      <c r="C44" s="11"/>
      <c r="D44" s="11"/>
      <c r="E44" s="11">
        <v>3295</v>
      </c>
      <c r="F44" s="11" t="s">
        <v>177</v>
      </c>
      <c r="G44" s="104">
        <f>'Prihodi i rashodi po izvorima'!C78+'Prihodi i rashodi po izvorima'!C204</f>
        <v>3849.4599999999996</v>
      </c>
      <c r="H44" s="104">
        <f>'Prihodi i rashodi po izvorima'!D78+'Prihodi i rashodi po izvorima'!D204</f>
        <v>4000</v>
      </c>
      <c r="I44" s="104">
        <f>'Prihodi i rashodi po izvorima'!E78+'Prihodi i rashodi po izvorima'!E204</f>
        <v>2584</v>
      </c>
      <c r="J44" s="104">
        <f>'Prihodi i rashodi po izvorima'!F78+'Prihodi i rashodi po izvorima'!F204+'Prihodi i rashodi po izvorima'!F313</f>
        <v>2575.46</v>
      </c>
      <c r="K44" s="105">
        <f t="shared" si="2"/>
        <v>66.904448935694887</v>
      </c>
      <c r="L44" s="105">
        <f t="shared" si="3"/>
        <v>99.669504643962853</v>
      </c>
    </row>
    <row r="45" spans="2:12" ht="15.75" x14ac:dyDescent="0.25">
      <c r="B45" s="11"/>
      <c r="C45" s="11"/>
      <c r="D45" s="11"/>
      <c r="E45" s="11">
        <v>3296</v>
      </c>
      <c r="F45" s="11" t="s">
        <v>209</v>
      </c>
      <c r="G45" s="104">
        <f>'Prihodi i rashodi po izvorima'!C79</f>
        <v>1542.91</v>
      </c>
      <c r="H45" s="104">
        <f>'Prihodi i rashodi po izvorima'!D79</f>
        <v>300</v>
      </c>
      <c r="I45" s="104">
        <f>'Prihodi i rashodi po izvorima'!E79</f>
        <v>300</v>
      </c>
      <c r="J45" s="104">
        <f>'Prihodi i rashodi po izvorima'!F79</f>
        <v>0</v>
      </c>
      <c r="K45" s="105">
        <f t="shared" si="2"/>
        <v>0</v>
      </c>
      <c r="L45" s="105">
        <f t="shared" si="3"/>
        <v>0</v>
      </c>
    </row>
    <row r="46" spans="2:12" ht="15.75" x14ac:dyDescent="0.25">
      <c r="B46" s="11"/>
      <c r="C46" s="11"/>
      <c r="D46" s="11"/>
      <c r="E46" s="11">
        <v>3299</v>
      </c>
      <c r="F46" s="11" t="s">
        <v>174</v>
      </c>
      <c r="G46" s="104">
        <f>'Prihodi i rashodi po izvorima'!C80+'Prihodi i rashodi po izvorima'!C137+'Prihodi i rashodi po izvorima'!C205+'Prihodi i rashodi po izvorima'!C268+'Prihodi i rashodi po izvorima'!C315+'Prihodi i rashodi po izvorima'!C355</f>
        <v>24827.710000000003</v>
      </c>
      <c r="H46" s="104">
        <f>'Prihodi i rashodi po izvorima'!D80+'Prihodi i rashodi po izvorima'!D137+'Prihodi i rashodi po izvorima'!D205+'Prihodi i rashodi po izvorima'!D268+'Prihodi i rashodi po izvorima'!D315+'Prihodi i rashodi po izvorima'!D355</f>
        <v>26636</v>
      </c>
      <c r="I46" s="104">
        <f>'Prihodi i rashodi po izvorima'!E80+'Prihodi i rashodi po izvorima'!E137+'Prihodi i rashodi po izvorima'!E205+'Prihodi i rashodi po izvorima'!E268+'Prihodi i rashodi po izvorima'!E315+'Prihodi i rashodi po izvorima'!E355</f>
        <v>35774</v>
      </c>
      <c r="J46" s="104">
        <f>'Prihodi i rashodi po izvorima'!F80+'Prihodi i rashodi po izvorima'!F137+'Prihodi i rashodi po izvorima'!F205+'Prihodi i rashodi po izvorima'!F268+'Prihodi i rashodi po izvorima'!F315+'Prihodi i rashodi po izvorima'!F355</f>
        <v>34141.14</v>
      </c>
      <c r="K46" s="105">
        <f t="shared" si="2"/>
        <v>137.51223934869546</v>
      </c>
      <c r="L46" s="105">
        <f t="shared" si="3"/>
        <v>95.435623637278468</v>
      </c>
    </row>
    <row r="47" spans="2:12" ht="15.75" x14ac:dyDescent="0.25">
      <c r="B47" s="11"/>
      <c r="C47" s="11">
        <v>34</v>
      </c>
      <c r="D47" s="11"/>
      <c r="E47" s="11"/>
      <c r="F47" s="11" t="s">
        <v>178</v>
      </c>
      <c r="G47" s="104">
        <f>G48</f>
        <v>5898.2000000000007</v>
      </c>
      <c r="H47" s="104">
        <f t="shared" ref="H47:J47" si="13">H48</f>
        <v>2500</v>
      </c>
      <c r="I47" s="104">
        <f>I48</f>
        <v>3000</v>
      </c>
      <c r="J47" s="104">
        <f t="shared" si="13"/>
        <v>2766.91</v>
      </c>
      <c r="K47" s="105">
        <f t="shared" si="2"/>
        <v>46.9110915194466</v>
      </c>
      <c r="L47" s="105">
        <f t="shared" si="3"/>
        <v>92.23033333333332</v>
      </c>
    </row>
    <row r="48" spans="2:12" ht="15.75" x14ac:dyDescent="0.25">
      <c r="B48" s="11"/>
      <c r="C48" s="11"/>
      <c r="D48" s="11">
        <v>343</v>
      </c>
      <c r="E48" s="11"/>
      <c r="F48" s="11" t="s">
        <v>179</v>
      </c>
      <c r="G48" s="104">
        <f>SUM(G49:G51)</f>
        <v>5898.2000000000007</v>
      </c>
      <c r="H48" s="104">
        <f t="shared" ref="H48:J48" si="14">SUM(H49:H51)</f>
        <v>2500</v>
      </c>
      <c r="I48" s="104">
        <f t="shared" si="14"/>
        <v>3000</v>
      </c>
      <c r="J48" s="104">
        <f t="shared" si="14"/>
        <v>2766.91</v>
      </c>
      <c r="K48" s="105">
        <f t="shared" si="2"/>
        <v>46.9110915194466</v>
      </c>
      <c r="L48" s="105">
        <f t="shared" si="3"/>
        <v>92.23033333333332</v>
      </c>
    </row>
    <row r="49" spans="2:12" ht="15.75" x14ac:dyDescent="0.25">
      <c r="B49" s="11"/>
      <c r="C49" s="11"/>
      <c r="D49" s="11"/>
      <c r="E49" s="11">
        <v>3431</v>
      </c>
      <c r="F49" s="11" t="s">
        <v>180</v>
      </c>
      <c r="G49" s="104">
        <f>'Prihodi i rashodi po izvorima'!C83+'Prihodi i rashodi po izvorima'!C140+'Prihodi i rashodi po izvorima'!C208</f>
        <v>2288.33</v>
      </c>
      <c r="H49" s="104">
        <f>'Prihodi i rashodi po izvorima'!D83+'Prihodi i rashodi po izvorima'!D140+'Prihodi i rashodi po izvorima'!D208</f>
        <v>2000</v>
      </c>
      <c r="I49" s="104">
        <f>'Prihodi i rashodi po izvorima'!E83+'Prihodi i rashodi po izvorima'!E140+'Prihodi i rashodi po izvorima'!E208</f>
        <v>2500</v>
      </c>
      <c r="J49" s="104">
        <f>'Prihodi i rashodi po izvorima'!F83+'Prihodi i rashodi po izvorima'!F140+'Prihodi i rashodi po izvorima'!F208</f>
        <v>2259.37</v>
      </c>
      <c r="K49" s="105">
        <f t="shared" si="2"/>
        <v>98.734448265765863</v>
      </c>
      <c r="L49" s="105">
        <f t="shared" si="3"/>
        <v>90.374799999999993</v>
      </c>
    </row>
    <row r="50" spans="2:12" ht="15.75" x14ac:dyDescent="0.25">
      <c r="B50" s="11"/>
      <c r="C50" s="11"/>
      <c r="D50" s="11"/>
      <c r="E50" s="11">
        <v>3432</v>
      </c>
      <c r="F50" s="11" t="s">
        <v>181</v>
      </c>
      <c r="G50" s="104">
        <f>'Prihodi i rashodi po izvorima'!C209+'Prihodi i rashodi po izvorima'!C141</f>
        <v>356.98</v>
      </c>
      <c r="H50" s="104">
        <f>'Prihodi i rashodi po izvorima'!D209+'Prihodi i rashodi po izvorima'!D141</f>
        <v>0</v>
      </c>
      <c r="I50" s="104">
        <f>'Prihodi i rashodi po izvorima'!E209+'Prihodi i rashodi po izvorima'!E141</f>
        <v>0</v>
      </c>
      <c r="J50" s="104">
        <f>'Prihodi i rashodi po izvorima'!F209+'Prihodi i rashodi po izvorima'!F141</f>
        <v>487.1</v>
      </c>
      <c r="K50" s="105">
        <f t="shared" si="2"/>
        <v>136.45022130091323</v>
      </c>
      <c r="L50" s="105" t="e">
        <f t="shared" si="3"/>
        <v>#DIV/0!</v>
      </c>
    </row>
    <row r="51" spans="2:12" ht="15.75" x14ac:dyDescent="0.25">
      <c r="B51" s="11"/>
      <c r="C51" s="11"/>
      <c r="D51" s="11"/>
      <c r="E51" s="11">
        <v>3433</v>
      </c>
      <c r="F51" s="11" t="s">
        <v>182</v>
      </c>
      <c r="G51" s="104">
        <f>'Prihodi i rashodi po izvorima'!C84+'Prihodi i rashodi po izvorima'!C210</f>
        <v>3252.8900000000003</v>
      </c>
      <c r="H51" s="104">
        <f>'Prihodi i rashodi po izvorima'!D84+'Prihodi i rashodi po izvorima'!D210</f>
        <v>500</v>
      </c>
      <c r="I51" s="104">
        <f>'Prihodi i rashodi po izvorima'!E84+'Prihodi i rashodi po izvorima'!E210</f>
        <v>500</v>
      </c>
      <c r="J51" s="104">
        <f>'Prihodi i rashodi po izvorima'!F84+'Prihodi i rashodi po izvorima'!F210</f>
        <v>20.440000000000001</v>
      </c>
      <c r="K51" s="105">
        <f t="shared" si="2"/>
        <v>0.62836431603896847</v>
      </c>
      <c r="L51" s="105">
        <f t="shared" si="3"/>
        <v>4.0880000000000001</v>
      </c>
    </row>
    <row r="52" spans="2:12" ht="15.75" x14ac:dyDescent="0.25">
      <c r="B52" s="11"/>
      <c r="C52" s="11">
        <v>36</v>
      </c>
      <c r="D52" s="11"/>
      <c r="E52" s="11"/>
      <c r="F52" s="11" t="s">
        <v>183</v>
      </c>
      <c r="G52" s="104">
        <f>G53</f>
        <v>18064.349999999999</v>
      </c>
      <c r="H52" s="104">
        <f t="shared" ref="H52:J53" si="15">H53</f>
        <v>18500</v>
      </c>
      <c r="I52" s="104">
        <f t="shared" si="15"/>
        <v>18500</v>
      </c>
      <c r="J52" s="104">
        <f t="shared" si="15"/>
        <v>18596.84</v>
      </c>
      <c r="K52" s="105">
        <f t="shared" si="2"/>
        <v>102.94773960867676</v>
      </c>
      <c r="L52" s="105">
        <f t="shared" si="3"/>
        <v>100.52345945945946</v>
      </c>
    </row>
    <row r="53" spans="2:12" ht="15.75" x14ac:dyDescent="0.25">
      <c r="B53" s="11"/>
      <c r="C53" s="11"/>
      <c r="D53" s="11">
        <v>369</v>
      </c>
      <c r="E53" s="11"/>
      <c r="F53" s="11" t="s">
        <v>184</v>
      </c>
      <c r="G53" s="104">
        <f>G54</f>
        <v>18064.349999999999</v>
      </c>
      <c r="H53" s="104">
        <f t="shared" si="15"/>
        <v>18500</v>
      </c>
      <c r="I53" s="104">
        <f t="shared" si="15"/>
        <v>18500</v>
      </c>
      <c r="J53" s="104">
        <f t="shared" si="15"/>
        <v>18596.84</v>
      </c>
      <c r="K53" s="105">
        <f t="shared" si="2"/>
        <v>102.94773960867676</v>
      </c>
      <c r="L53" s="105">
        <f t="shared" si="3"/>
        <v>100.52345945945946</v>
      </c>
    </row>
    <row r="54" spans="2:12" ht="15.75" x14ac:dyDescent="0.25">
      <c r="B54" s="11"/>
      <c r="C54" s="11"/>
      <c r="D54" s="11"/>
      <c r="E54" s="11">
        <v>3691</v>
      </c>
      <c r="F54" s="11" t="s">
        <v>82</v>
      </c>
      <c r="G54" s="104">
        <f>'Prihodi i rashodi po izvorima'!C213+'Prihodi i rashodi po izvorima'!C144</f>
        <v>18064.349999999999</v>
      </c>
      <c r="H54" s="104">
        <f>'Prihodi i rashodi po izvorima'!D213+'Prihodi i rashodi po izvorima'!D144</f>
        <v>18500</v>
      </c>
      <c r="I54" s="104">
        <f>'Prihodi i rashodi po izvorima'!E213+'Prihodi i rashodi po izvorima'!E144</f>
        <v>18500</v>
      </c>
      <c r="J54" s="104">
        <f>'Prihodi i rashodi po izvorima'!F213+'Prihodi i rashodi po izvorima'!F144</f>
        <v>18596.84</v>
      </c>
      <c r="K54" s="105">
        <f t="shared" si="2"/>
        <v>102.94773960867676</v>
      </c>
      <c r="L54" s="105">
        <f t="shared" si="3"/>
        <v>100.52345945945946</v>
      </c>
    </row>
    <row r="55" spans="2:12" ht="15.75" x14ac:dyDescent="0.25">
      <c r="B55" s="11"/>
      <c r="C55" s="11">
        <v>37</v>
      </c>
      <c r="D55" s="11"/>
      <c r="E55" s="11"/>
      <c r="F55" s="11" t="s">
        <v>233</v>
      </c>
      <c r="G55" s="104">
        <f>G56</f>
        <v>19803.73</v>
      </c>
      <c r="H55" s="104">
        <f t="shared" ref="H55:J56" si="16">H56</f>
        <v>0</v>
      </c>
      <c r="I55" s="104">
        <f t="shared" si="16"/>
        <v>14025</v>
      </c>
      <c r="J55" s="104">
        <f t="shared" si="16"/>
        <v>14025</v>
      </c>
      <c r="K55" s="105">
        <f t="shared" si="2"/>
        <v>70.819991991407676</v>
      </c>
      <c r="L55" s="105">
        <f t="shared" si="3"/>
        <v>100</v>
      </c>
    </row>
    <row r="56" spans="2:12" ht="15.75" x14ac:dyDescent="0.25">
      <c r="B56" s="11"/>
      <c r="C56" s="11"/>
      <c r="D56" s="11">
        <v>372</v>
      </c>
      <c r="E56" s="11"/>
      <c r="F56" s="11" t="s">
        <v>234</v>
      </c>
      <c r="G56" s="104">
        <f>G57</f>
        <v>19803.73</v>
      </c>
      <c r="H56" s="104">
        <f t="shared" si="16"/>
        <v>0</v>
      </c>
      <c r="I56" s="104">
        <f t="shared" si="16"/>
        <v>14025</v>
      </c>
      <c r="J56" s="104">
        <f t="shared" si="16"/>
        <v>14025</v>
      </c>
      <c r="K56" s="105">
        <f t="shared" si="2"/>
        <v>70.819991991407676</v>
      </c>
      <c r="L56" s="105">
        <f t="shared" si="3"/>
        <v>100</v>
      </c>
    </row>
    <row r="57" spans="2:12" ht="15.75" x14ac:dyDescent="0.25">
      <c r="B57" s="11"/>
      <c r="C57" s="11"/>
      <c r="D57" s="11"/>
      <c r="E57" s="11">
        <v>3721</v>
      </c>
      <c r="F57" s="11" t="s">
        <v>185</v>
      </c>
      <c r="G57" s="104">
        <f>'Prihodi i rashodi po izvorima'!C87+'Prihodi i rashodi po izvorima'!C216+'Prihodi i rashodi po izvorima'!C318</f>
        <v>19803.73</v>
      </c>
      <c r="H57" s="104">
        <f>'Prihodi i rashodi po izvorima'!D87+'Prihodi i rashodi po izvorima'!D216+'Prihodi i rashodi po izvorima'!D318</f>
        <v>0</v>
      </c>
      <c r="I57" s="104">
        <f>'Prihodi i rashodi po izvorima'!E87+'Prihodi i rashodi po izvorima'!E216+'Prihodi i rashodi po izvorima'!E318</f>
        <v>14025</v>
      </c>
      <c r="J57" s="104">
        <f>'Prihodi i rashodi po izvorima'!F87+'Prihodi i rashodi po izvorima'!F216+'Prihodi i rashodi po izvorima'!F318</f>
        <v>14025</v>
      </c>
      <c r="K57" s="105">
        <f t="shared" si="2"/>
        <v>70.819991991407676</v>
      </c>
      <c r="L57" s="105">
        <f t="shared" si="3"/>
        <v>100</v>
      </c>
    </row>
    <row r="58" spans="2:12" ht="15.75" x14ac:dyDescent="0.25">
      <c r="B58" s="11"/>
      <c r="C58" s="11">
        <v>38</v>
      </c>
      <c r="D58" s="11"/>
      <c r="E58" s="11"/>
      <c r="F58" s="11" t="s">
        <v>277</v>
      </c>
      <c r="G58" s="104">
        <f>G59</f>
        <v>1450</v>
      </c>
      <c r="H58" s="104">
        <f t="shared" ref="H58:J59" si="17">H59</f>
        <v>0</v>
      </c>
      <c r="I58" s="104">
        <f t="shared" si="17"/>
        <v>500</v>
      </c>
      <c r="J58" s="104">
        <f t="shared" si="17"/>
        <v>1750</v>
      </c>
      <c r="K58" s="105">
        <f t="shared" si="2"/>
        <v>120.68965517241379</v>
      </c>
      <c r="L58" s="105">
        <f t="shared" si="3"/>
        <v>350</v>
      </c>
    </row>
    <row r="59" spans="2:12" ht="15.75" x14ac:dyDescent="0.25">
      <c r="B59" s="11"/>
      <c r="C59" s="11"/>
      <c r="D59" s="11">
        <v>381</v>
      </c>
      <c r="E59" s="11"/>
      <c r="F59" s="11" t="s">
        <v>91</v>
      </c>
      <c r="G59" s="104">
        <f>G60</f>
        <v>1450</v>
      </c>
      <c r="H59" s="104">
        <f t="shared" si="17"/>
        <v>0</v>
      </c>
      <c r="I59" s="104">
        <f t="shared" si="17"/>
        <v>500</v>
      </c>
      <c r="J59" s="104">
        <f t="shared" si="17"/>
        <v>1750</v>
      </c>
      <c r="K59" s="105">
        <f t="shared" si="2"/>
        <v>120.68965517241379</v>
      </c>
      <c r="L59" s="105">
        <f t="shared" si="3"/>
        <v>350</v>
      </c>
    </row>
    <row r="60" spans="2:12" ht="15.75" x14ac:dyDescent="0.25">
      <c r="B60" s="11"/>
      <c r="C60" s="11"/>
      <c r="D60" s="11"/>
      <c r="E60" s="11">
        <v>3811</v>
      </c>
      <c r="F60" s="11" t="s">
        <v>278</v>
      </c>
      <c r="G60" s="104">
        <f>'Prihodi i rashodi po izvorima'!C147</f>
        <v>1450</v>
      </c>
      <c r="H60" s="104">
        <f>'Prihodi i rashodi po izvorima'!D219+'Prihodi i rashodi po izvorima'!D147</f>
        <v>0</v>
      </c>
      <c r="I60" s="104">
        <f>'Prihodi i rashodi po izvorima'!E219+'Prihodi i rashodi po izvorima'!E147</f>
        <v>500</v>
      </c>
      <c r="J60" s="104">
        <f>'Prihodi i rashodi po izvorima'!F219+'Prihodi i rashodi po izvorima'!F147</f>
        <v>1750</v>
      </c>
      <c r="K60" s="105">
        <f t="shared" si="2"/>
        <v>120.68965517241379</v>
      </c>
      <c r="L60" s="105">
        <f t="shared" si="3"/>
        <v>350</v>
      </c>
    </row>
    <row r="61" spans="2:12" ht="51" x14ac:dyDescent="0.25">
      <c r="B61" s="13">
        <v>4</v>
      </c>
      <c r="C61" s="14"/>
      <c r="D61" s="14"/>
      <c r="E61" s="14"/>
      <c r="F61" s="20" t="s">
        <v>6</v>
      </c>
      <c r="G61" s="104">
        <f>G62+G65</f>
        <v>138075.15</v>
      </c>
      <c r="H61" s="104">
        <f>H62+H65</f>
        <v>144747</v>
      </c>
      <c r="I61" s="104">
        <f>I62+I65</f>
        <v>211962</v>
      </c>
      <c r="J61" s="104">
        <f t="shared" ref="J61" si="18">J62+J65</f>
        <v>127422.42</v>
      </c>
      <c r="K61" s="105">
        <f t="shared" si="2"/>
        <v>92.284831847005051</v>
      </c>
      <c r="L61" s="105">
        <f t="shared" si="3"/>
        <v>60.115690548305821</v>
      </c>
    </row>
    <row r="62" spans="2:12" ht="38.25" x14ac:dyDescent="0.25">
      <c r="B62" s="15"/>
      <c r="C62" s="15">
        <v>41</v>
      </c>
      <c r="D62" s="15"/>
      <c r="E62" s="15"/>
      <c r="F62" s="21" t="s">
        <v>7</v>
      </c>
      <c r="G62" s="104">
        <f>G63</f>
        <v>9098.1200000000008</v>
      </c>
      <c r="H62" s="104">
        <f t="shared" ref="H62:J63" si="19">H63</f>
        <v>17700</v>
      </c>
      <c r="I62" s="104">
        <f t="shared" si="19"/>
        <v>26650</v>
      </c>
      <c r="J62" s="104">
        <f t="shared" si="19"/>
        <v>17318.75</v>
      </c>
      <c r="K62" s="105">
        <f t="shared" si="2"/>
        <v>190.35526020760332</v>
      </c>
      <c r="L62" s="105">
        <f t="shared" si="3"/>
        <v>64.985928705440898</v>
      </c>
    </row>
    <row r="63" spans="2:12" ht="15.75" x14ac:dyDescent="0.25">
      <c r="B63" s="15"/>
      <c r="C63" s="15"/>
      <c r="D63" s="11">
        <v>412</v>
      </c>
      <c r="E63" s="11"/>
      <c r="F63" s="11" t="s">
        <v>235</v>
      </c>
      <c r="G63" s="104">
        <f>G64</f>
        <v>9098.1200000000008</v>
      </c>
      <c r="H63" s="104">
        <f t="shared" si="19"/>
        <v>17700</v>
      </c>
      <c r="I63" s="104">
        <f t="shared" si="19"/>
        <v>26650</v>
      </c>
      <c r="J63" s="104">
        <f t="shared" si="19"/>
        <v>17318.75</v>
      </c>
      <c r="K63" s="105">
        <f t="shared" si="2"/>
        <v>190.35526020760332</v>
      </c>
      <c r="L63" s="105">
        <f t="shared" si="3"/>
        <v>64.985928705440898</v>
      </c>
    </row>
    <row r="64" spans="2:12" ht="15.75" x14ac:dyDescent="0.25">
      <c r="B64" s="15"/>
      <c r="C64" s="15"/>
      <c r="D64" s="11"/>
      <c r="E64" s="11">
        <v>4123</v>
      </c>
      <c r="F64" s="11" t="s">
        <v>186</v>
      </c>
      <c r="G64" s="104">
        <f>'Prihodi i rashodi po izvorima'!C91+'Prihodi i rashodi po izvorima'!C151+'Prihodi i rashodi po izvorima'!C223+'Prihodi i rashodi po izvorima'!C322</f>
        <v>9098.1200000000008</v>
      </c>
      <c r="H64" s="104">
        <f>'Prihodi i rashodi po izvorima'!D91+'Prihodi i rashodi po izvorima'!D151+'Prihodi i rashodi po izvorima'!D223+'Prihodi i rashodi po izvorima'!D322</f>
        <v>17700</v>
      </c>
      <c r="I64" s="104">
        <f>'Prihodi i rashodi po izvorima'!E91+'Prihodi i rashodi po izvorima'!E151+'Prihodi i rashodi po izvorima'!E223+'Prihodi i rashodi po izvorima'!E322</f>
        <v>26650</v>
      </c>
      <c r="J64" s="104">
        <f>'Prihodi i rashodi po izvorima'!F91+'Prihodi i rashodi po izvorima'!F151+'Prihodi i rashodi po izvorima'!F223+'Prihodi i rashodi po izvorima'!F322</f>
        <v>17318.75</v>
      </c>
      <c r="K64" s="105">
        <f t="shared" si="2"/>
        <v>190.35526020760332</v>
      </c>
      <c r="L64" s="105">
        <f t="shared" si="3"/>
        <v>64.985928705440898</v>
      </c>
    </row>
    <row r="65" spans="2:12" ht="38.25" x14ac:dyDescent="0.25">
      <c r="B65" s="15"/>
      <c r="C65" s="15">
        <v>42</v>
      </c>
      <c r="D65" s="15"/>
      <c r="E65" s="15"/>
      <c r="F65" s="21" t="s">
        <v>187</v>
      </c>
      <c r="G65" s="104">
        <f>G66+G74+G76+G72</f>
        <v>128977.02999999998</v>
      </c>
      <c r="H65" s="104">
        <f t="shared" ref="H65:J65" si="20">H66+H74+H76+H72</f>
        <v>127047</v>
      </c>
      <c r="I65" s="104">
        <f>I66+I74+I76+I72</f>
        <v>185312</v>
      </c>
      <c r="J65" s="104">
        <f t="shared" si="20"/>
        <v>110103.67</v>
      </c>
      <c r="K65" s="105">
        <f t="shared" si="2"/>
        <v>85.366882769745914</v>
      </c>
      <c r="L65" s="105">
        <f t="shared" si="3"/>
        <v>59.415294206527371</v>
      </c>
    </row>
    <row r="66" spans="2:12" ht="15.75" x14ac:dyDescent="0.25">
      <c r="B66" s="15"/>
      <c r="C66" s="15"/>
      <c r="D66" s="11">
        <v>422</v>
      </c>
      <c r="E66" s="11"/>
      <c r="F66" s="11" t="s">
        <v>188</v>
      </c>
      <c r="G66" s="104">
        <f>SUM(G67:G71)</f>
        <v>115574.26999999999</v>
      </c>
      <c r="H66" s="104">
        <f>SUM(H67:H71)</f>
        <v>101547</v>
      </c>
      <c r="I66" s="104">
        <f>SUM(I67:I71)</f>
        <v>170242</v>
      </c>
      <c r="J66" s="104">
        <f>SUM(J67:J70)</f>
        <v>107574.39999999999</v>
      </c>
      <c r="K66" s="105">
        <f t="shared" si="2"/>
        <v>93.078156582775733</v>
      </c>
      <c r="L66" s="105">
        <f t="shared" si="3"/>
        <v>63.189107270826227</v>
      </c>
    </row>
    <row r="67" spans="2:12" ht="15.75" x14ac:dyDescent="0.25">
      <c r="B67" s="15"/>
      <c r="C67" s="15"/>
      <c r="D67" s="11"/>
      <c r="E67" s="11">
        <v>4221</v>
      </c>
      <c r="F67" s="11" t="s">
        <v>94</v>
      </c>
      <c r="G67" s="104">
        <f>'Prihodi i rashodi po izvorima'!C94+'Prihodi i rashodi po izvorima'!C154+'Prihodi i rashodi po izvorima'!C226+'Prihodi i rashodi po izvorima'!C272+'Prihodi i rashodi po izvorima'!C325+'Prihodi i rashodi po izvorima'!C369</f>
        <v>47330.87</v>
      </c>
      <c r="H67" s="104">
        <f>'Prihodi i rashodi po izvorima'!D94+'Prihodi i rashodi po izvorima'!D154+'Prihodi i rashodi po izvorima'!D226+'Prihodi i rashodi po izvorima'!D272+'Prihodi i rashodi po izvorima'!D325+'Prihodi i rashodi po izvorima'!D369</f>
        <v>84927</v>
      </c>
      <c r="I67" s="104">
        <f>'Prihodi i rashodi po izvorima'!E94+'Prihodi i rashodi po izvorima'!E154+'Prihodi i rashodi po izvorima'!E226+'Prihodi i rashodi po izvorima'!E272+'Prihodi i rashodi po izvorima'!E325+'Prihodi i rashodi po izvorima'!E369</f>
        <v>86000</v>
      </c>
      <c r="J67" s="104">
        <f>'Prihodi i rashodi po izvorima'!F94+'Prihodi i rashodi po izvorima'!F154+'Prihodi i rashodi po izvorima'!F226+'Prihodi i rashodi po izvorima'!F272+'Prihodi i rashodi po izvorima'!F325+'Prihodi i rashodi po izvorima'!F369+'Prihodi i rashodi po izvorima'!F359</f>
        <v>58288.509999999995</v>
      </c>
      <c r="K67" s="105">
        <f t="shared" si="2"/>
        <v>123.15114849991136</v>
      </c>
      <c r="L67" s="105">
        <f t="shared" si="3"/>
        <v>67.777337209302317</v>
      </c>
    </row>
    <row r="68" spans="2:12" ht="15.75" x14ac:dyDescent="0.25">
      <c r="B68" s="15"/>
      <c r="C68" s="15"/>
      <c r="D68" s="11"/>
      <c r="E68" s="11">
        <v>4222</v>
      </c>
      <c r="F68" s="11" t="s">
        <v>289</v>
      </c>
      <c r="G68" s="104">
        <f>'Prihodi i rashodi po izvorima'!C326</f>
        <v>0</v>
      </c>
      <c r="H68" s="104">
        <f>'Prihodi i rashodi po izvorima'!D326</f>
        <v>0</v>
      </c>
      <c r="I68" s="104">
        <f>'Prihodi i rashodi po izvorima'!E326</f>
        <v>0</v>
      </c>
      <c r="J68" s="104">
        <f>'Prihodi i rashodi po izvorima'!F326</f>
        <v>0</v>
      </c>
      <c r="K68" s="105" t="e">
        <f t="shared" si="2"/>
        <v>#DIV/0!</v>
      </c>
      <c r="L68" s="105" t="e">
        <f t="shared" si="3"/>
        <v>#DIV/0!</v>
      </c>
    </row>
    <row r="69" spans="2:12" ht="15.75" x14ac:dyDescent="0.25">
      <c r="B69" s="15"/>
      <c r="C69" s="15"/>
      <c r="D69" s="11"/>
      <c r="E69" s="11">
        <v>4224</v>
      </c>
      <c r="F69" s="11" t="s">
        <v>189</v>
      </c>
      <c r="G69" s="104">
        <f>'Prihodi i rashodi po izvorima'!C155+'Prihodi i rashodi po izvorima'!C227+'Prihodi i rashodi po izvorima'!C327</f>
        <v>32953.129999999997</v>
      </c>
      <c r="H69" s="104">
        <f>'Prihodi i rashodi po izvorima'!D155+'Prihodi i rashodi po izvorima'!D227+'Prihodi i rashodi po izvorima'!D327</f>
        <v>9620</v>
      </c>
      <c r="I69" s="104">
        <f>'Prihodi i rashodi po izvorima'!E155+'Prihodi i rashodi po izvorima'!E227+'Prihodi i rashodi po izvorima'!E327+'Prihodi i rashodi po izvorima'!E273+'Prihodi i rashodi po izvorima'!E95</f>
        <v>74242</v>
      </c>
      <c r="J69" s="104">
        <f>'Prihodi i rashodi po izvorima'!F273+'Prihodi i rashodi po izvorima'!F327+'Prihodi i rashodi po izvorima'!F155</f>
        <v>46298.389999999992</v>
      </c>
      <c r="K69" s="105">
        <f t="shared" si="2"/>
        <v>140.49770082538438</v>
      </c>
      <c r="L69" s="105">
        <f t="shared" si="3"/>
        <v>62.361453085854357</v>
      </c>
    </row>
    <row r="70" spans="2:12" ht="15.75" x14ac:dyDescent="0.25">
      <c r="B70" s="15"/>
      <c r="C70" s="15"/>
      <c r="D70" s="11"/>
      <c r="E70" s="11">
        <v>4225</v>
      </c>
      <c r="F70" s="11" t="s">
        <v>190</v>
      </c>
      <c r="G70" s="104">
        <f>'Prihodi i rashodi po izvorima'!C156</f>
        <v>2370</v>
      </c>
      <c r="H70" s="104">
        <f>'Prihodi i rashodi po izvorima'!D274</f>
        <v>2000</v>
      </c>
      <c r="I70" s="104">
        <f>'Prihodi i rashodi po izvorima'!E96+'Prihodi i rashodi po izvorima'!E156+'Prihodi i rashodi po izvorima'!E274+'Prihodi i rashodi po izvorima'!E328</f>
        <v>10000</v>
      </c>
      <c r="J70" s="104">
        <f>'Prihodi i rashodi po izvorima'!F156+'Prihodi i rashodi po izvorima'!F328</f>
        <v>2987.5</v>
      </c>
      <c r="K70" s="105">
        <f t="shared" ref="K70:K77" si="21">J70/G70*100</f>
        <v>126.05485232067511</v>
      </c>
      <c r="L70" s="105">
        <f t="shared" ref="L70:L77" si="22">J70/I70*100</f>
        <v>29.875</v>
      </c>
    </row>
    <row r="71" spans="2:12" ht="15.75" x14ac:dyDescent="0.25">
      <c r="B71" s="15"/>
      <c r="C71" s="15"/>
      <c r="D71" s="11"/>
      <c r="E71" s="11">
        <v>4227</v>
      </c>
      <c r="F71" s="11" t="s">
        <v>298</v>
      </c>
      <c r="G71" s="104">
        <f>'Prihodi i rashodi po izvorima'!C228+'Prihodi i rashodi po izvorima'!C328</f>
        <v>32920.269999999997</v>
      </c>
      <c r="H71" s="104">
        <f>'Prihodi i rashodi po izvorima'!D157</f>
        <v>5000</v>
      </c>
      <c r="I71" s="104">
        <v>0</v>
      </c>
      <c r="J71" s="104">
        <v>0</v>
      </c>
      <c r="K71" s="105">
        <f t="shared" si="21"/>
        <v>0</v>
      </c>
      <c r="L71" s="105" t="e">
        <f t="shared" si="22"/>
        <v>#DIV/0!</v>
      </c>
    </row>
    <row r="72" spans="2:12" ht="15.75" x14ac:dyDescent="0.25">
      <c r="B72" s="15"/>
      <c r="C72" s="15"/>
      <c r="D72" s="11">
        <v>426</v>
      </c>
      <c r="E72" s="11"/>
      <c r="F72" s="11" t="s">
        <v>286</v>
      </c>
      <c r="G72" s="104">
        <f>G73</f>
        <v>9841.2800000000007</v>
      </c>
      <c r="H72" s="104">
        <f t="shared" ref="H72:J72" si="23">H73</f>
        <v>0</v>
      </c>
      <c r="I72" s="104">
        <f>I73</f>
        <v>0</v>
      </c>
      <c r="J72" s="104">
        <f t="shared" si="23"/>
        <v>0</v>
      </c>
      <c r="K72" s="105">
        <f t="shared" si="21"/>
        <v>0</v>
      </c>
      <c r="L72" s="105" t="e">
        <f t="shared" si="22"/>
        <v>#DIV/0!</v>
      </c>
    </row>
    <row r="73" spans="2:12" ht="15.75" x14ac:dyDescent="0.25">
      <c r="B73" s="15"/>
      <c r="C73" s="15"/>
      <c r="D73" s="11"/>
      <c r="E73" s="11">
        <v>4231</v>
      </c>
      <c r="F73" s="11" t="s">
        <v>287</v>
      </c>
      <c r="G73" s="104">
        <f>'Prihodi i rashodi po izvorima'!C159</f>
        <v>9841.2800000000007</v>
      </c>
      <c r="H73" s="104">
        <f>'Prihodi i rashodi po izvorima'!D159</f>
        <v>0</v>
      </c>
      <c r="I73" s="104">
        <f>'Prihodi i rashodi po izvorima'!E159</f>
        <v>0</v>
      </c>
      <c r="J73" s="104">
        <f>'Prihodi i rashodi po izvorima'!F159</f>
        <v>0</v>
      </c>
      <c r="K73" s="105">
        <f t="shared" si="21"/>
        <v>0</v>
      </c>
      <c r="L73" s="105" t="e">
        <f t="shared" si="22"/>
        <v>#DIV/0!</v>
      </c>
    </row>
    <row r="74" spans="2:12" ht="15.75" x14ac:dyDescent="0.25">
      <c r="B74" s="15"/>
      <c r="C74" s="15"/>
      <c r="D74" s="11">
        <v>424</v>
      </c>
      <c r="E74" s="11"/>
      <c r="F74" s="11" t="s">
        <v>191</v>
      </c>
      <c r="G74" s="104">
        <f>G75</f>
        <v>3561.4800000000005</v>
      </c>
      <c r="H74" s="104">
        <f t="shared" ref="H74:J74" si="24">H75</f>
        <v>11500</v>
      </c>
      <c r="I74" s="104">
        <f t="shared" si="24"/>
        <v>7234</v>
      </c>
      <c r="J74" s="104">
        <f t="shared" si="24"/>
        <v>2529.27</v>
      </c>
      <c r="K74" s="105">
        <f t="shared" si="21"/>
        <v>71.017386030526637</v>
      </c>
      <c r="L74" s="105">
        <f t="shared" si="22"/>
        <v>34.96364390378767</v>
      </c>
    </row>
    <row r="75" spans="2:12" ht="15.75" x14ac:dyDescent="0.25">
      <c r="B75" s="15"/>
      <c r="C75" s="15"/>
      <c r="D75" s="11"/>
      <c r="E75" s="11">
        <v>4241</v>
      </c>
      <c r="F75" s="11" t="s">
        <v>236</v>
      </c>
      <c r="G75" s="104">
        <f>'Prihodi i rashodi po izvorima'!C98+'Prihodi i rashodi po izvorima'!C161+'Prihodi i rashodi po izvorima'!C230+'Prihodi i rashodi po izvorima'!C330+'Prihodi i rashodi po izvorima'!C275+'Prihodi i rashodi po izvorima'!C276</f>
        <v>3561.4800000000005</v>
      </c>
      <c r="H75" s="104">
        <f>'Prihodi i rashodi po izvorima'!D98+'Prihodi i rashodi po izvorima'!D161+'Prihodi i rashodi po izvorima'!D230+'Prihodi i rashodi po izvorima'!D330+'Prihodi i rashodi po izvorima'!D275</f>
        <v>11500</v>
      </c>
      <c r="I75" s="104">
        <f>'Prihodi i rashodi po izvorima'!E98+'Prihodi i rashodi po izvorima'!E161+'Prihodi i rashodi po izvorima'!E230+'Prihodi i rashodi po izvorima'!E330+'Prihodi i rashodi po izvorima'!E275</f>
        <v>7234</v>
      </c>
      <c r="J75" s="104">
        <f>'Prihodi i rashodi po izvorima'!F98+'Prihodi i rashodi po izvorima'!F161+'Prihodi i rashodi po izvorima'!F230+'Prihodi i rashodi po izvorima'!F330+'Prihodi i rashodi po izvorima'!F275+'Prihodi i rashodi po izvorima'!F276</f>
        <v>2529.27</v>
      </c>
      <c r="K75" s="105">
        <f t="shared" si="21"/>
        <v>71.017386030526637</v>
      </c>
      <c r="L75" s="105">
        <f t="shared" si="22"/>
        <v>34.96364390378767</v>
      </c>
    </row>
    <row r="76" spans="2:12" ht="15.75" x14ac:dyDescent="0.25">
      <c r="B76" s="15"/>
      <c r="C76" s="15"/>
      <c r="D76" s="11">
        <v>426</v>
      </c>
      <c r="E76" s="11"/>
      <c r="F76" s="11" t="s">
        <v>192</v>
      </c>
      <c r="G76" s="104">
        <f>G77</f>
        <v>0</v>
      </c>
      <c r="H76" s="104">
        <f t="shared" ref="H76:J76" si="25">H77</f>
        <v>14000</v>
      </c>
      <c r="I76" s="104">
        <f t="shared" si="25"/>
        <v>7836</v>
      </c>
      <c r="J76" s="104">
        <f t="shared" si="25"/>
        <v>0</v>
      </c>
      <c r="K76" s="105" t="e">
        <f t="shared" si="21"/>
        <v>#DIV/0!</v>
      </c>
      <c r="L76" s="105">
        <f t="shared" si="22"/>
        <v>0</v>
      </c>
    </row>
    <row r="77" spans="2:12" ht="15.75" x14ac:dyDescent="0.25">
      <c r="B77" s="15"/>
      <c r="C77" s="15"/>
      <c r="D77" s="11"/>
      <c r="E77" s="11">
        <v>4262</v>
      </c>
      <c r="F77" s="11" t="s">
        <v>193</v>
      </c>
      <c r="G77" s="104">
        <f>'Prihodi i rashodi po izvorima'!C232+'Prihodi i rashodi po izvorima'!C163+'Prihodi i rashodi po izvorima'!C100+'Prihodi i rashodi po izvorima'!C277+'Prihodi i rashodi po izvorima'!C278</f>
        <v>0</v>
      </c>
      <c r="H77" s="104">
        <f>'Prihodi i rashodi po izvorima'!D232+'Prihodi i rashodi po izvorima'!D163+'Prihodi i rashodi po izvorima'!D100+'Prihodi i rashodi po izvorima'!D278</f>
        <v>14000</v>
      </c>
      <c r="I77" s="104">
        <f>'Prihodi i rashodi po izvorima'!E232+'Prihodi i rashodi po izvorima'!E163+'Prihodi i rashodi po izvorima'!E100+'Prihodi i rashodi po izvorima'!E278</f>
        <v>7836</v>
      </c>
      <c r="J77" s="104">
        <f>'Prihodi i rashodi po izvorima'!F232+'Prihodi i rashodi po izvorima'!F163+'Prihodi i rashodi po izvorima'!F100+'Prihodi i rashodi po izvorima'!F277+'Prihodi i rashodi po izvorima'!F278</f>
        <v>0</v>
      </c>
      <c r="K77" s="105" t="e">
        <f t="shared" si="21"/>
        <v>#DIV/0!</v>
      </c>
      <c r="L77" s="105">
        <f t="shared" si="22"/>
        <v>0</v>
      </c>
    </row>
    <row r="78" spans="2:12" x14ac:dyDescent="0.25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</row>
  </sheetData>
  <mergeCells count="2">
    <mergeCell ref="B3:F3"/>
    <mergeCell ref="B4:F4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369"/>
  <sheetViews>
    <sheetView zoomScale="115" zoomScaleNormal="100" workbookViewId="0">
      <selection activeCell="C102" sqref="C102:F102"/>
    </sheetView>
  </sheetViews>
  <sheetFormatPr defaultRowHeight="15" x14ac:dyDescent="0.25"/>
  <cols>
    <col min="2" max="2" width="37.7109375" customWidth="1"/>
    <col min="3" max="3" width="25.28515625" style="134" customWidth="1"/>
    <col min="4" max="6" width="25.28515625" customWidth="1"/>
    <col min="7" max="8" width="15.7109375" customWidth="1"/>
    <col min="10" max="10" width="11.7109375" bestFit="1" customWidth="1"/>
  </cols>
  <sheetData>
    <row r="1" spans="2:10" ht="25.5" x14ac:dyDescent="0.25">
      <c r="B1" s="69" t="s">
        <v>230</v>
      </c>
      <c r="C1" s="132"/>
      <c r="D1" s="3"/>
      <c r="E1" s="3"/>
      <c r="F1" s="4"/>
      <c r="G1" s="4"/>
      <c r="H1" s="4"/>
    </row>
    <row r="2" spans="2:10" ht="15.75" customHeight="1" x14ac:dyDescent="0.25">
      <c r="B2" s="199" t="s">
        <v>39</v>
      </c>
      <c r="C2" s="199"/>
      <c r="D2" s="199"/>
      <c r="E2" s="199"/>
      <c r="F2" s="199"/>
      <c r="G2" s="199"/>
      <c r="H2" s="199"/>
    </row>
    <row r="3" spans="2:10" ht="18" x14ac:dyDescent="0.25">
      <c r="B3" s="3"/>
      <c r="C3" s="3"/>
      <c r="D3" s="3"/>
      <c r="E3" s="3"/>
      <c r="F3" s="4"/>
      <c r="G3" s="4"/>
      <c r="H3" s="4"/>
    </row>
    <row r="4" spans="2:10" ht="33.75" customHeight="1" x14ac:dyDescent="0.25">
      <c r="B4" s="44" t="s">
        <v>8</v>
      </c>
      <c r="C4" s="44" t="s">
        <v>304</v>
      </c>
      <c r="D4" s="44" t="s">
        <v>302</v>
      </c>
      <c r="E4" s="44" t="s">
        <v>303</v>
      </c>
      <c r="F4" s="44" t="s">
        <v>305</v>
      </c>
      <c r="G4" s="44" t="s">
        <v>23</v>
      </c>
      <c r="H4" s="44" t="s">
        <v>48</v>
      </c>
    </row>
    <row r="5" spans="2:10" x14ac:dyDescent="0.25">
      <c r="B5" s="44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36</v>
      </c>
      <c r="H5" s="46" t="s">
        <v>37</v>
      </c>
    </row>
    <row r="6" spans="2:10" x14ac:dyDescent="0.25">
      <c r="B6" s="15" t="s">
        <v>45</v>
      </c>
      <c r="C6" s="83">
        <f>C7+C11+C18+C23+C30+C34</f>
        <v>4341646.3400000008</v>
      </c>
      <c r="D6" s="83">
        <f>D7+D11+D18+D23+D30</f>
        <v>4440080</v>
      </c>
      <c r="E6" s="83">
        <f>E7+E11+E18+E23+E30+E34</f>
        <v>4601143</v>
      </c>
      <c r="F6" s="83">
        <f>F7+F11+F18+F23+F30+F34</f>
        <v>4635562.6500000004</v>
      </c>
      <c r="G6" s="96">
        <f>F6/C6*100</f>
        <v>106.76969718358036</v>
      </c>
      <c r="H6" s="96">
        <f>F6/E6*100</f>
        <v>100.74806738238738</v>
      </c>
    </row>
    <row r="7" spans="2:10" x14ac:dyDescent="0.25">
      <c r="B7" s="15" t="s">
        <v>60</v>
      </c>
      <c r="C7" s="99">
        <f>C9+C10</f>
        <v>3256758.34</v>
      </c>
      <c r="D7" s="99">
        <f t="shared" ref="D7:F7" si="0">D9+D10</f>
        <v>3408650</v>
      </c>
      <c r="E7" s="99">
        <f t="shared" si="0"/>
        <v>3556195</v>
      </c>
      <c r="F7" s="99">
        <f t="shared" si="0"/>
        <v>3474959.12</v>
      </c>
      <c r="G7" s="96">
        <f t="shared" ref="G7:G75" si="1">F7/C7*100</f>
        <v>106.69993770554068</v>
      </c>
      <c r="H7" s="96">
        <f t="shared" ref="H7:H75" si="2">F7/E7*100</f>
        <v>97.71565170076444</v>
      </c>
    </row>
    <row r="8" spans="2:10" x14ac:dyDescent="0.25">
      <c r="B8" s="77" t="s">
        <v>18</v>
      </c>
      <c r="C8" s="99">
        <f>C9</f>
        <v>3256758.34</v>
      </c>
      <c r="D8" s="99">
        <f t="shared" ref="D8:F8" si="3">D9</f>
        <v>3408650</v>
      </c>
      <c r="E8" s="99">
        <f t="shared" si="3"/>
        <v>3556195</v>
      </c>
      <c r="F8" s="99">
        <f t="shared" si="3"/>
        <v>3474959.12</v>
      </c>
      <c r="G8" s="96">
        <f t="shared" si="1"/>
        <v>106.69993770554068</v>
      </c>
      <c r="H8" s="96">
        <f t="shared" si="2"/>
        <v>97.71565170076444</v>
      </c>
    </row>
    <row r="9" spans="2:10" x14ac:dyDescent="0.25">
      <c r="B9" s="75" t="s">
        <v>237</v>
      </c>
      <c r="C9" s="99">
        <v>3256758.34</v>
      </c>
      <c r="D9" s="99">
        <v>3408650</v>
      </c>
      <c r="E9" s="99">
        <v>3556195</v>
      </c>
      <c r="F9" s="97">
        <v>3474959.12</v>
      </c>
      <c r="G9" s="96">
        <f t="shared" si="1"/>
        <v>106.69993770554068</v>
      </c>
      <c r="H9" s="96">
        <f t="shared" si="2"/>
        <v>97.71565170076444</v>
      </c>
    </row>
    <row r="10" spans="2:10" x14ac:dyDescent="0.25">
      <c r="B10" s="75" t="s">
        <v>59</v>
      </c>
      <c r="C10" s="99">
        <v>0</v>
      </c>
      <c r="D10" s="99">
        <v>0</v>
      </c>
      <c r="E10" s="99">
        <v>0</v>
      </c>
      <c r="F10" s="97">
        <v>0</v>
      </c>
      <c r="G10" s="96" t="e">
        <f t="shared" si="1"/>
        <v>#DIV/0!</v>
      </c>
      <c r="H10" s="96" t="e">
        <f t="shared" si="2"/>
        <v>#DIV/0!</v>
      </c>
    </row>
    <row r="11" spans="2:10" x14ac:dyDescent="0.25">
      <c r="B11" s="15" t="s">
        <v>61</v>
      </c>
      <c r="C11" s="99">
        <f>C12</f>
        <v>135845.49</v>
      </c>
      <c r="D11" s="99">
        <f t="shared" ref="D11:F11" si="4">D12</f>
        <v>185000</v>
      </c>
      <c r="E11" s="99">
        <f t="shared" si="4"/>
        <v>161800</v>
      </c>
      <c r="F11" s="99">
        <f t="shared" si="4"/>
        <v>244942.29</v>
      </c>
      <c r="G11" s="96">
        <f t="shared" si="1"/>
        <v>180.30947512501152</v>
      </c>
      <c r="H11" s="96">
        <f t="shared" si="2"/>
        <v>151.38584054388133</v>
      </c>
    </row>
    <row r="12" spans="2:10" x14ac:dyDescent="0.25">
      <c r="B12" s="76" t="s">
        <v>20</v>
      </c>
      <c r="C12" s="99">
        <f>C13+C14+C15+C16</f>
        <v>135845.49</v>
      </c>
      <c r="D12" s="99">
        <f t="shared" ref="D12" si="5">D16+D14</f>
        <v>185000</v>
      </c>
      <c r="E12" s="99">
        <f>E16+E14+E17</f>
        <v>161800</v>
      </c>
      <c r="F12" s="99">
        <f>F16+F14+F13+F17</f>
        <v>244942.29</v>
      </c>
      <c r="G12" s="96">
        <f t="shared" si="1"/>
        <v>180.30947512501152</v>
      </c>
      <c r="H12" s="96">
        <f t="shared" si="2"/>
        <v>151.38584054388133</v>
      </c>
    </row>
    <row r="13" spans="2:10" ht="25.5" x14ac:dyDescent="0.25">
      <c r="B13" s="76" t="s">
        <v>64</v>
      </c>
      <c r="C13" s="99">
        <v>8.1199999999999992</v>
      </c>
      <c r="D13" s="99">
        <v>0</v>
      </c>
      <c r="E13" s="100">
        <v>0</v>
      </c>
      <c r="F13" s="97">
        <v>9.4499999999999993</v>
      </c>
      <c r="G13" s="96">
        <f t="shared" si="1"/>
        <v>116.37931034482759</v>
      </c>
      <c r="H13" s="96" t="e">
        <f t="shared" si="2"/>
        <v>#DIV/0!</v>
      </c>
    </row>
    <row r="14" spans="2:10" ht="25.5" x14ac:dyDescent="0.25">
      <c r="B14" s="76" t="s">
        <v>270</v>
      </c>
      <c r="C14" s="99">
        <v>7.07</v>
      </c>
      <c r="D14" s="99">
        <v>0</v>
      </c>
      <c r="E14" s="100">
        <v>0</v>
      </c>
      <c r="F14" s="97">
        <v>0</v>
      </c>
      <c r="G14" s="96">
        <f t="shared" si="1"/>
        <v>0</v>
      </c>
      <c r="H14" s="96" t="e">
        <f t="shared" si="2"/>
        <v>#DIV/0!</v>
      </c>
    </row>
    <row r="15" spans="2:10" x14ac:dyDescent="0.25">
      <c r="B15" s="76" t="s">
        <v>238</v>
      </c>
      <c r="C15" s="99">
        <v>0</v>
      </c>
      <c r="D15" s="99">
        <v>0</v>
      </c>
      <c r="E15" s="100">
        <v>0</v>
      </c>
      <c r="F15" s="97">
        <v>0</v>
      </c>
      <c r="G15" s="96" t="e">
        <f t="shared" si="1"/>
        <v>#DIV/0!</v>
      </c>
      <c r="H15" s="96" t="e">
        <f t="shared" si="2"/>
        <v>#DIV/0!</v>
      </c>
      <c r="J15" s="95"/>
    </row>
    <row r="16" spans="2:10" x14ac:dyDescent="0.25">
      <c r="B16" s="76" t="s">
        <v>62</v>
      </c>
      <c r="C16" s="99">
        <v>135830.29999999999</v>
      </c>
      <c r="D16" s="99">
        <v>185000</v>
      </c>
      <c r="E16" s="100">
        <v>160000</v>
      </c>
      <c r="F16" s="97">
        <v>242004.84</v>
      </c>
      <c r="G16" s="96">
        <f t="shared" si="1"/>
        <v>178.16705109242932</v>
      </c>
      <c r="H16" s="96">
        <f t="shared" si="2"/>
        <v>151.25302500000001</v>
      </c>
    </row>
    <row r="17" spans="2:8" x14ac:dyDescent="0.25">
      <c r="B17" s="76" t="s">
        <v>59</v>
      </c>
      <c r="C17" s="99">
        <v>0</v>
      </c>
      <c r="D17" s="99">
        <v>0</v>
      </c>
      <c r="E17" s="100">
        <v>1800</v>
      </c>
      <c r="F17" s="100">
        <v>2928</v>
      </c>
      <c r="G17" s="96" t="e">
        <f t="shared" si="1"/>
        <v>#DIV/0!</v>
      </c>
      <c r="H17" s="96">
        <f t="shared" si="2"/>
        <v>162.66666666666666</v>
      </c>
    </row>
    <row r="18" spans="2:8" x14ac:dyDescent="0.25">
      <c r="B18" s="15" t="s">
        <v>67</v>
      </c>
      <c r="C18" s="99">
        <f>C19</f>
        <v>376111.44</v>
      </c>
      <c r="D18" s="99">
        <f t="shared" ref="D18:F18" si="6">D19</f>
        <v>410000</v>
      </c>
      <c r="E18" s="99">
        <f t="shared" si="6"/>
        <v>410000</v>
      </c>
      <c r="F18" s="99">
        <f t="shared" si="6"/>
        <v>361731.06</v>
      </c>
      <c r="G18" s="96">
        <f t="shared" si="1"/>
        <v>96.176564052398945</v>
      </c>
      <c r="H18" s="96">
        <f t="shared" si="2"/>
        <v>88.227087804878039</v>
      </c>
    </row>
    <row r="19" spans="2:8" x14ac:dyDescent="0.25">
      <c r="B19" s="76" t="s">
        <v>63</v>
      </c>
      <c r="C19" s="99">
        <f>C20+C21+C22</f>
        <v>376111.44</v>
      </c>
      <c r="D19" s="99">
        <f t="shared" ref="D19:F19" si="7">D20+D21+D22</f>
        <v>410000</v>
      </c>
      <c r="E19" s="99">
        <f t="shared" si="7"/>
        <v>410000</v>
      </c>
      <c r="F19" s="99">
        <f t="shared" si="7"/>
        <v>361731.06</v>
      </c>
      <c r="G19" s="96">
        <f t="shared" si="1"/>
        <v>96.176564052398945</v>
      </c>
      <c r="H19" s="96">
        <f t="shared" si="2"/>
        <v>88.227087804878039</v>
      </c>
    </row>
    <row r="20" spans="2:8" ht="25.5" x14ac:dyDescent="0.25">
      <c r="B20" s="76" t="s">
        <v>64</v>
      </c>
      <c r="C20" s="99">
        <v>0.31</v>
      </c>
      <c r="D20" s="99">
        <v>0</v>
      </c>
      <c r="E20" s="100">
        <v>0</v>
      </c>
      <c r="F20" s="97">
        <v>0</v>
      </c>
      <c r="G20" s="96">
        <f t="shared" si="1"/>
        <v>0</v>
      </c>
      <c r="H20" s="96" t="e">
        <f t="shared" si="2"/>
        <v>#DIV/0!</v>
      </c>
    </row>
    <row r="21" spans="2:8" ht="25.5" x14ac:dyDescent="0.25">
      <c r="B21" s="76" t="s">
        <v>270</v>
      </c>
      <c r="C21" s="99">
        <v>0</v>
      </c>
      <c r="D21" s="99">
        <v>0</v>
      </c>
      <c r="E21" s="100">
        <v>0</v>
      </c>
      <c r="F21" s="97"/>
      <c r="G21" s="96" t="e">
        <f t="shared" si="1"/>
        <v>#DIV/0!</v>
      </c>
      <c r="H21" s="96" t="e">
        <f t="shared" si="2"/>
        <v>#DIV/0!</v>
      </c>
    </row>
    <row r="22" spans="2:8" x14ac:dyDescent="0.25">
      <c r="B22" s="76" t="s">
        <v>65</v>
      </c>
      <c r="C22" s="99">
        <v>376111.13</v>
      </c>
      <c r="D22" s="99">
        <v>410000</v>
      </c>
      <c r="E22" s="147">
        <v>410000</v>
      </c>
      <c r="F22" s="97">
        <v>361731.06</v>
      </c>
      <c r="G22" s="96">
        <f t="shared" si="1"/>
        <v>96.176643323477293</v>
      </c>
      <c r="H22" s="96">
        <f t="shared" si="2"/>
        <v>88.227087804878039</v>
      </c>
    </row>
    <row r="23" spans="2:8" x14ac:dyDescent="0.25">
      <c r="B23" s="15" t="s">
        <v>66</v>
      </c>
      <c r="C23" s="99">
        <f>C24+C26</f>
        <v>551819.21</v>
      </c>
      <c r="D23" s="99">
        <f t="shared" ref="D23:F23" si="8">D24+D26</f>
        <v>436430</v>
      </c>
      <c r="E23" s="99">
        <f t="shared" si="8"/>
        <v>458748</v>
      </c>
      <c r="F23" s="99">
        <f t="shared" si="8"/>
        <v>535920.09</v>
      </c>
      <c r="G23" s="96">
        <f t="shared" si="1"/>
        <v>97.118780986258159</v>
      </c>
      <c r="H23" s="96">
        <f t="shared" si="2"/>
        <v>116.82232729080017</v>
      </c>
    </row>
    <row r="24" spans="2:8" x14ac:dyDescent="0.25">
      <c r="B24" s="76" t="s">
        <v>68</v>
      </c>
      <c r="C24" s="99">
        <f>C25</f>
        <v>78720.06</v>
      </c>
      <c r="D24" s="99">
        <f t="shared" ref="D24:F24" si="9">D25</f>
        <v>257140</v>
      </c>
      <c r="E24" s="99">
        <f t="shared" si="9"/>
        <v>101793</v>
      </c>
      <c r="F24" s="99">
        <f t="shared" si="9"/>
        <v>100932.25</v>
      </c>
      <c r="G24" s="96">
        <f t="shared" si="1"/>
        <v>128.21668326980443</v>
      </c>
      <c r="H24" s="96">
        <f t="shared" si="2"/>
        <v>99.154411403534624</v>
      </c>
    </row>
    <row r="25" spans="2:8" ht="25.5" x14ac:dyDescent="0.25">
      <c r="B25" s="76" t="s">
        <v>69</v>
      </c>
      <c r="C25" s="99">
        <v>78720.06</v>
      </c>
      <c r="D25" s="99">
        <v>257140</v>
      </c>
      <c r="E25" s="100">
        <v>101793</v>
      </c>
      <c r="F25" s="97">
        <v>100932.25</v>
      </c>
      <c r="G25" s="96">
        <f t="shared" si="1"/>
        <v>128.21668326980443</v>
      </c>
      <c r="H25" s="96">
        <f t="shared" si="2"/>
        <v>99.154411403534624</v>
      </c>
    </row>
    <row r="26" spans="2:8" x14ac:dyDescent="0.25">
      <c r="B26" s="76" t="s">
        <v>70</v>
      </c>
      <c r="C26" s="99">
        <f>C27+C28+C29</f>
        <v>473099.15</v>
      </c>
      <c r="D26" s="99">
        <f t="shared" ref="D26:E26" si="10">D27+D28+D29</f>
        <v>179290</v>
      </c>
      <c r="E26" s="99">
        <f t="shared" si="10"/>
        <v>356955</v>
      </c>
      <c r="F26" s="99">
        <f>F27+F28+F29</f>
        <v>434987.83999999997</v>
      </c>
      <c r="G26" s="96">
        <f t="shared" si="1"/>
        <v>91.944329217247571</v>
      </c>
      <c r="H26" s="96">
        <f t="shared" si="2"/>
        <v>121.86069392500454</v>
      </c>
    </row>
    <row r="27" spans="2:8" ht="38.25" x14ac:dyDescent="0.25">
      <c r="B27" s="76" t="s">
        <v>72</v>
      </c>
      <c r="C27" s="99">
        <v>560</v>
      </c>
      <c r="D27" s="99">
        <v>0</v>
      </c>
      <c r="E27" s="100">
        <v>0</v>
      </c>
      <c r="F27" s="97">
        <v>1000</v>
      </c>
      <c r="G27" s="96">
        <f t="shared" si="1"/>
        <v>178.57142857142858</v>
      </c>
      <c r="H27" s="96" t="e">
        <f t="shared" si="2"/>
        <v>#DIV/0!</v>
      </c>
    </row>
    <row r="28" spans="2:8" ht="25.5" x14ac:dyDescent="0.25">
      <c r="B28" s="76" t="s">
        <v>73</v>
      </c>
      <c r="C28" s="99">
        <v>422758.78</v>
      </c>
      <c r="D28" s="99">
        <v>148421</v>
      </c>
      <c r="E28" s="100">
        <v>305825</v>
      </c>
      <c r="F28" s="97">
        <v>287777.68</v>
      </c>
      <c r="G28" s="96">
        <f t="shared" si="1"/>
        <v>68.07136684423206</v>
      </c>
      <c r="H28" s="96">
        <f t="shared" si="2"/>
        <v>94.098808141911221</v>
      </c>
    </row>
    <row r="29" spans="2:8" ht="38.25" x14ac:dyDescent="0.25">
      <c r="B29" s="76" t="s">
        <v>239</v>
      </c>
      <c r="C29" s="99">
        <v>49780.37</v>
      </c>
      <c r="D29" s="99">
        <v>30869</v>
      </c>
      <c r="E29" s="100">
        <v>51130</v>
      </c>
      <c r="F29" s="97">
        <f>103297.84+42912.32</f>
        <v>146210.16</v>
      </c>
      <c r="G29" s="96">
        <f t="shared" si="1"/>
        <v>293.71047262203956</v>
      </c>
      <c r="H29" s="96">
        <f t="shared" si="2"/>
        <v>285.9576765108547</v>
      </c>
    </row>
    <row r="30" spans="2:8" x14ac:dyDescent="0.25">
      <c r="B30" s="15" t="s">
        <v>74</v>
      </c>
      <c r="C30" s="99">
        <f>C31</f>
        <v>21111.86</v>
      </c>
      <c r="D30" s="99">
        <f t="shared" ref="D30:F31" si="11">D31</f>
        <v>0</v>
      </c>
      <c r="E30" s="99">
        <f t="shared" si="11"/>
        <v>7400</v>
      </c>
      <c r="F30" s="99">
        <f t="shared" si="11"/>
        <v>11085.45</v>
      </c>
      <c r="G30" s="96">
        <f t="shared" si="1"/>
        <v>52.508163657773409</v>
      </c>
      <c r="H30" s="96">
        <f t="shared" si="2"/>
        <v>149.80337837837837</v>
      </c>
    </row>
    <row r="31" spans="2:8" x14ac:dyDescent="0.25">
      <c r="B31" s="76" t="s">
        <v>78</v>
      </c>
      <c r="C31" s="99">
        <f>C32</f>
        <v>21111.86</v>
      </c>
      <c r="D31" s="99">
        <f t="shared" si="11"/>
        <v>0</v>
      </c>
      <c r="E31" s="99">
        <f t="shared" si="11"/>
        <v>7400</v>
      </c>
      <c r="F31" s="99">
        <f>F32+F33</f>
        <v>11085.45</v>
      </c>
      <c r="G31" s="96">
        <f t="shared" si="1"/>
        <v>52.508163657773409</v>
      </c>
      <c r="H31" s="96">
        <f t="shared" si="2"/>
        <v>149.80337837837837</v>
      </c>
    </row>
    <row r="32" spans="2:8" x14ac:dyDescent="0.25">
      <c r="B32" s="76" t="s">
        <v>75</v>
      </c>
      <c r="C32" s="99">
        <v>21111.86</v>
      </c>
      <c r="D32" s="99">
        <v>0</v>
      </c>
      <c r="E32" s="100">
        <v>7400</v>
      </c>
      <c r="F32" s="97">
        <v>10835.45</v>
      </c>
      <c r="G32" s="96">
        <f t="shared" si="1"/>
        <v>51.323995138277731</v>
      </c>
      <c r="H32" s="96">
        <f t="shared" si="2"/>
        <v>146.42500000000001</v>
      </c>
    </row>
    <row r="33" spans="2:8" x14ac:dyDescent="0.25">
      <c r="B33" s="76" t="s">
        <v>311</v>
      </c>
      <c r="C33" s="99">
        <v>0</v>
      </c>
      <c r="D33" s="99">
        <v>0</v>
      </c>
      <c r="E33" s="100">
        <v>0</v>
      </c>
      <c r="F33" s="97">
        <v>250</v>
      </c>
      <c r="G33" s="96" t="e">
        <f t="shared" si="1"/>
        <v>#DIV/0!</v>
      </c>
      <c r="H33" s="96" t="e">
        <f t="shared" si="2"/>
        <v>#DIV/0!</v>
      </c>
    </row>
    <row r="34" spans="2:8" ht="25.5" x14ac:dyDescent="0.25">
      <c r="B34" s="15" t="s">
        <v>76</v>
      </c>
      <c r="C34" s="99">
        <f>C37</f>
        <v>0</v>
      </c>
      <c r="D34" s="99">
        <f t="shared" ref="D34" si="12">D37</f>
        <v>0</v>
      </c>
      <c r="E34" s="99">
        <f>E35+E37</f>
        <v>7000</v>
      </c>
      <c r="F34" s="99">
        <f>F35+F37</f>
        <v>6924.6399999999994</v>
      </c>
      <c r="G34" s="96" t="e">
        <f t="shared" si="1"/>
        <v>#DIV/0!</v>
      </c>
      <c r="H34" s="96">
        <f t="shared" si="2"/>
        <v>98.923428571428559</v>
      </c>
    </row>
    <row r="35" spans="2:8" ht="38.25" x14ac:dyDescent="0.25">
      <c r="B35" s="15" t="s">
        <v>310</v>
      </c>
      <c r="C35" s="99"/>
      <c r="D35" s="99"/>
      <c r="E35" s="99">
        <f>E36</f>
        <v>6500</v>
      </c>
      <c r="F35" s="99">
        <f>F36</f>
        <v>6409.44</v>
      </c>
      <c r="G35" s="96" t="e">
        <f t="shared" si="1"/>
        <v>#DIV/0!</v>
      </c>
      <c r="H35" s="96">
        <f t="shared" si="2"/>
        <v>98.606769230769217</v>
      </c>
    </row>
    <row r="36" spans="2:8" x14ac:dyDescent="0.25">
      <c r="B36" s="76" t="s">
        <v>65</v>
      </c>
      <c r="C36" s="99"/>
      <c r="D36" s="99"/>
      <c r="E36" s="99">
        <v>6500</v>
      </c>
      <c r="F36" s="99">
        <v>6409.44</v>
      </c>
      <c r="G36" s="96" t="e">
        <f t="shared" si="1"/>
        <v>#DIV/0!</v>
      </c>
      <c r="H36" s="96">
        <f t="shared" si="2"/>
        <v>98.606769230769217</v>
      </c>
    </row>
    <row r="37" spans="2:8" ht="25.5" x14ac:dyDescent="0.25">
      <c r="B37" s="76" t="s">
        <v>240</v>
      </c>
      <c r="C37" s="99">
        <f>C38</f>
        <v>0</v>
      </c>
      <c r="D37" s="99">
        <f t="shared" ref="D37:F37" si="13">D38</f>
        <v>0</v>
      </c>
      <c r="E37" s="99">
        <f t="shared" si="13"/>
        <v>500</v>
      </c>
      <c r="F37" s="99">
        <f t="shared" si="13"/>
        <v>515.20000000000005</v>
      </c>
      <c r="G37" s="96" t="e">
        <f t="shared" si="1"/>
        <v>#DIV/0!</v>
      </c>
      <c r="H37" s="96">
        <f t="shared" si="2"/>
        <v>103.03999999999999</v>
      </c>
    </row>
    <row r="38" spans="2:8" x14ac:dyDescent="0.25">
      <c r="B38" s="76" t="s">
        <v>77</v>
      </c>
      <c r="C38" s="99">
        <v>0</v>
      </c>
      <c r="D38" s="99">
        <v>0</v>
      </c>
      <c r="E38" s="100">
        <v>500</v>
      </c>
      <c r="F38" s="97">
        <v>515.20000000000005</v>
      </c>
      <c r="G38" s="96" t="e">
        <f t="shared" si="1"/>
        <v>#DIV/0!</v>
      </c>
      <c r="H38" s="96">
        <f t="shared" si="2"/>
        <v>103.03999999999999</v>
      </c>
    </row>
    <row r="39" spans="2:8" ht="15.75" customHeight="1" x14ac:dyDescent="0.25">
      <c r="B39" s="10" t="s">
        <v>46</v>
      </c>
      <c r="C39" s="101">
        <f>C41+C102+C166+C234+C332+C361</f>
        <v>4183461.46</v>
      </c>
      <c r="D39" s="101">
        <f>D41+D102+D166+D234+D332+D361</f>
        <v>4461021</v>
      </c>
      <c r="E39" s="101">
        <f>E41+E102+E166+E234+E332+E361</f>
        <v>4654987</v>
      </c>
      <c r="F39" s="101">
        <f>F41+F102+F166+F234+F332+F361</f>
        <v>4440747.6100000003</v>
      </c>
      <c r="G39" s="96">
        <f t="shared" si="1"/>
        <v>106.15007816995643</v>
      </c>
      <c r="H39" s="96">
        <f t="shared" si="2"/>
        <v>95.397637200705404</v>
      </c>
    </row>
    <row r="40" spans="2:8" ht="15.75" customHeight="1" x14ac:dyDescent="0.25">
      <c r="B40" s="10" t="s">
        <v>17</v>
      </c>
      <c r="C40" s="99"/>
      <c r="D40" s="99"/>
      <c r="E40" s="99"/>
      <c r="F40" s="97"/>
      <c r="G40" s="96"/>
      <c r="H40" s="96"/>
    </row>
    <row r="41" spans="2:8" x14ac:dyDescent="0.25">
      <c r="B41" s="84" t="s">
        <v>18</v>
      </c>
      <c r="C41" s="101">
        <f>C42+C88</f>
        <v>3225793.27</v>
      </c>
      <c r="D41" s="101">
        <f>D42+D88</f>
        <v>3408650</v>
      </c>
      <c r="E41" s="101">
        <f>E42+E88</f>
        <v>3556195</v>
      </c>
      <c r="F41" s="101">
        <f>F42+F88</f>
        <v>3406243.04</v>
      </c>
      <c r="G41" s="96">
        <f t="shared" si="1"/>
        <v>105.59396572862217</v>
      </c>
      <c r="H41" s="96">
        <f t="shared" si="2"/>
        <v>95.783359461446864</v>
      </c>
    </row>
    <row r="42" spans="2:8" x14ac:dyDescent="0.25">
      <c r="B42" s="77" t="s">
        <v>148</v>
      </c>
      <c r="C42" s="99">
        <f>C43+C51+C81+C85</f>
        <v>3216354.06</v>
      </c>
      <c r="D42" s="99">
        <f t="shared" ref="D42:E42" si="14">D43+D51+D81+D85</f>
        <v>3367150</v>
      </c>
      <c r="E42" s="99">
        <f t="shared" si="14"/>
        <v>3493206</v>
      </c>
      <c r="F42" s="99">
        <f>F43+F51+F81+F85</f>
        <v>3386834.93</v>
      </c>
      <c r="G42" s="96">
        <f t="shared" si="1"/>
        <v>105.30043853443173</v>
      </c>
      <c r="H42" s="96">
        <f t="shared" si="2"/>
        <v>96.954915627649797</v>
      </c>
    </row>
    <row r="43" spans="2:8" x14ac:dyDescent="0.25">
      <c r="B43" s="77" t="s">
        <v>99</v>
      </c>
      <c r="C43" s="99">
        <f>C44+C46+C48</f>
        <v>2960363.9000000004</v>
      </c>
      <c r="D43" s="99">
        <f>D44+D46+D48</f>
        <v>3118017</v>
      </c>
      <c r="E43" s="99">
        <f t="shared" ref="E43:F43" si="15">E44+E46+E48</f>
        <v>3124346</v>
      </c>
      <c r="F43" s="99">
        <f t="shared" si="15"/>
        <v>3114195.47</v>
      </c>
      <c r="G43" s="96">
        <f t="shared" si="1"/>
        <v>105.19637366203527</v>
      </c>
      <c r="H43" s="96">
        <f t="shared" si="2"/>
        <v>99.675115048077274</v>
      </c>
    </row>
    <row r="44" spans="2:8" x14ac:dyDescent="0.25">
      <c r="B44" s="77" t="s">
        <v>241</v>
      </c>
      <c r="C44" s="99">
        <f>C45</f>
        <v>2478172.0500000003</v>
      </c>
      <c r="D44" s="99">
        <f t="shared" ref="D44:F44" si="16">D45</f>
        <v>2613160</v>
      </c>
      <c r="E44" s="99">
        <f t="shared" si="16"/>
        <v>2624563</v>
      </c>
      <c r="F44" s="99">
        <f t="shared" si="16"/>
        <v>2615260.46</v>
      </c>
      <c r="G44" s="96">
        <f t="shared" si="1"/>
        <v>105.53183585457676</v>
      </c>
      <c r="H44" s="96">
        <f t="shared" si="2"/>
        <v>99.645558517741804</v>
      </c>
    </row>
    <row r="45" spans="2:8" x14ac:dyDescent="0.25">
      <c r="B45" s="75" t="s">
        <v>95</v>
      </c>
      <c r="C45" s="99">
        <f>'POSEBNI DIO'!F14+'POSEBNI DIO'!F82</f>
        <v>2478172.0500000003</v>
      </c>
      <c r="D45" s="99">
        <f>'POSEBNI DIO'!G14+'POSEBNI DIO'!G82</f>
        <v>2613160</v>
      </c>
      <c r="E45" s="99">
        <f>'POSEBNI DIO'!H14+'POSEBNI DIO'!H82+'POSEBNI DIO'!H99</f>
        <v>2624563</v>
      </c>
      <c r="F45" s="99">
        <f>'POSEBNI DIO'!I14+'POSEBNI DIO'!I82+'POSEBNI DIO'!I99</f>
        <v>2615260.46</v>
      </c>
      <c r="G45" s="96">
        <f t="shared" si="1"/>
        <v>105.53183585457676</v>
      </c>
      <c r="H45" s="96">
        <f t="shared" si="2"/>
        <v>99.645558517741804</v>
      </c>
    </row>
    <row r="46" spans="2:8" x14ac:dyDescent="0.25">
      <c r="B46" s="75" t="s">
        <v>100</v>
      </c>
      <c r="C46" s="99">
        <f>C47</f>
        <v>73242.33</v>
      </c>
      <c r="D46" s="99">
        <f t="shared" ref="D46:F46" si="17">D47</f>
        <v>78821</v>
      </c>
      <c r="E46" s="99">
        <f t="shared" si="17"/>
        <v>66442</v>
      </c>
      <c r="F46" s="99">
        <f t="shared" si="17"/>
        <v>67433.429999999993</v>
      </c>
      <c r="G46" s="96">
        <f t="shared" si="1"/>
        <v>92.068930630688556</v>
      </c>
      <c r="H46" s="96">
        <f t="shared" si="2"/>
        <v>101.49217362511662</v>
      </c>
    </row>
    <row r="47" spans="2:8" x14ac:dyDescent="0.25">
      <c r="B47" s="75" t="s">
        <v>96</v>
      </c>
      <c r="C47" s="99">
        <f>'POSEBNI DIO'!F16</f>
        <v>73242.33</v>
      </c>
      <c r="D47" s="99">
        <f>'POSEBNI DIO'!G16</f>
        <v>78821</v>
      </c>
      <c r="E47" s="99">
        <f>'POSEBNI DIO'!H16</f>
        <v>66442</v>
      </c>
      <c r="F47" s="99">
        <f>'POSEBNI DIO'!I16</f>
        <v>67433.429999999993</v>
      </c>
      <c r="G47" s="96">
        <f t="shared" si="1"/>
        <v>92.068930630688556</v>
      </c>
      <c r="H47" s="96">
        <f t="shared" si="2"/>
        <v>101.49217362511662</v>
      </c>
    </row>
    <row r="48" spans="2:8" x14ac:dyDescent="0.25">
      <c r="B48" s="75" t="s">
        <v>101</v>
      </c>
      <c r="C48" s="99">
        <f>C49+C50</f>
        <v>408949.52</v>
      </c>
      <c r="D48" s="99">
        <f t="shared" ref="D48:F48" si="18">D49+D50</f>
        <v>426036</v>
      </c>
      <c r="E48" s="99">
        <f t="shared" si="18"/>
        <v>433341</v>
      </c>
      <c r="F48" s="99">
        <f t="shared" si="18"/>
        <v>431501.58</v>
      </c>
      <c r="G48" s="96">
        <f t="shared" si="1"/>
        <v>105.51463173254245</v>
      </c>
      <c r="H48" s="96">
        <f t="shared" si="2"/>
        <v>99.575525971463591</v>
      </c>
    </row>
    <row r="49" spans="2:8" x14ac:dyDescent="0.25">
      <c r="B49" s="75" t="s">
        <v>97</v>
      </c>
      <c r="C49" s="99">
        <f>'POSEBNI DIO'!F18+'POSEBNI DIO'!F84</f>
        <v>408825.15</v>
      </c>
      <c r="D49" s="99">
        <f>'POSEBNI DIO'!G18+'POSEBNI DIO'!G84</f>
        <v>425996</v>
      </c>
      <c r="E49" s="99">
        <f>'POSEBNI DIO'!H18+'POSEBNI DIO'!H84+'POSEBNI DIO'!H101</f>
        <v>433301</v>
      </c>
      <c r="F49" s="99">
        <f>'POSEBNI DIO'!I18+'POSEBNI DIO'!I84+'POSEBNI DIO'!I101</f>
        <v>431501.58</v>
      </c>
      <c r="G49" s="96">
        <f t="shared" si="1"/>
        <v>105.5467306744705</v>
      </c>
      <c r="H49" s="96">
        <f t="shared" si="2"/>
        <v>99.584718244361312</v>
      </c>
    </row>
    <row r="50" spans="2:8" x14ac:dyDescent="0.25">
      <c r="B50" s="75" t="s">
        <v>98</v>
      </c>
      <c r="C50" s="99">
        <f>'POSEBNI DIO'!F85</f>
        <v>124.37</v>
      </c>
      <c r="D50" s="99">
        <f>'POSEBNI DIO'!G85</f>
        <v>40</v>
      </c>
      <c r="E50" s="99">
        <f>'POSEBNI DIO'!H85</f>
        <v>40</v>
      </c>
      <c r="F50" s="99">
        <f>'POSEBNI DIO'!I85</f>
        <v>0</v>
      </c>
      <c r="G50" s="96">
        <f t="shared" si="1"/>
        <v>0</v>
      </c>
      <c r="H50" s="96">
        <f t="shared" si="2"/>
        <v>0</v>
      </c>
    </row>
    <row r="51" spans="2:8" x14ac:dyDescent="0.25">
      <c r="B51" s="75" t="s">
        <v>102</v>
      </c>
      <c r="C51" s="99">
        <f>C52+C56+C63+C73+C75</f>
        <v>251168.53</v>
      </c>
      <c r="D51" s="99">
        <f>D52+D56+D63+D73+D75</f>
        <v>247633</v>
      </c>
      <c r="E51" s="99">
        <f t="shared" ref="E51:F51" si="19">E52+E56+E63+E73+E75</f>
        <v>366860</v>
      </c>
      <c r="F51" s="99">
        <f t="shared" si="19"/>
        <v>271139.62</v>
      </c>
      <c r="G51" s="96">
        <f t="shared" si="1"/>
        <v>107.95127080609979</v>
      </c>
      <c r="H51" s="96">
        <f t="shared" si="2"/>
        <v>73.908199313089469</v>
      </c>
    </row>
    <row r="52" spans="2:8" x14ac:dyDescent="0.25">
      <c r="B52" s="75" t="s">
        <v>103</v>
      </c>
      <c r="C52" s="99">
        <f>C53+C54+C55</f>
        <v>42471.519999999997</v>
      </c>
      <c r="D52" s="99">
        <f>D53+D54+D55</f>
        <v>59848</v>
      </c>
      <c r="E52" s="99">
        <f t="shared" ref="E52:F52" si="20">E53+E54+E55</f>
        <v>67127</v>
      </c>
      <c r="F52" s="99">
        <f t="shared" si="20"/>
        <v>49281.79</v>
      </c>
      <c r="G52" s="96">
        <f t="shared" si="1"/>
        <v>116.03490998203031</v>
      </c>
      <c r="H52" s="96">
        <f t="shared" si="2"/>
        <v>73.415749251418944</v>
      </c>
    </row>
    <row r="53" spans="2:8" x14ac:dyDescent="0.25">
      <c r="B53" s="75" t="s">
        <v>104</v>
      </c>
      <c r="C53" s="99">
        <f>'POSEBNI DIO'!F32+'POSEBNI DIO'!F104</f>
        <v>6183.07</v>
      </c>
      <c r="D53" s="99">
        <f>'POSEBNI DIO'!G32+'POSEBNI DIO'!G104</f>
        <v>10750</v>
      </c>
      <c r="E53" s="99">
        <f>'POSEBNI DIO'!H32+'POSEBNI DIO'!H104+'POSEBNI DIO'!H127</f>
        <v>17050</v>
      </c>
      <c r="F53" s="99">
        <f>'POSEBNI DIO'!I32+'POSEBNI DIO'!I104+'POSEBNI DIO'!I127</f>
        <v>6524.26</v>
      </c>
      <c r="G53" s="96">
        <f t="shared" si="1"/>
        <v>105.51813257815293</v>
      </c>
      <c r="H53" s="96">
        <f t="shared" si="2"/>
        <v>38.265454545454546</v>
      </c>
    </row>
    <row r="54" spans="2:8" x14ac:dyDescent="0.25">
      <c r="B54" s="75" t="s">
        <v>105</v>
      </c>
      <c r="C54" s="99">
        <f>'POSEBNI DIO'!F21</f>
        <v>36088.449999999997</v>
      </c>
      <c r="D54" s="99">
        <f>'POSEBNI DIO'!G21</f>
        <v>38348</v>
      </c>
      <c r="E54" s="99">
        <f>'POSEBNI DIO'!H21</f>
        <v>43379</v>
      </c>
      <c r="F54" s="99">
        <f>'POSEBNI DIO'!I21</f>
        <v>41702.53</v>
      </c>
      <c r="G54" s="96">
        <f t="shared" si="1"/>
        <v>115.55644534470171</v>
      </c>
      <c r="H54" s="96">
        <f t="shared" si="2"/>
        <v>96.135295880495164</v>
      </c>
    </row>
    <row r="55" spans="2:8" x14ac:dyDescent="0.25">
      <c r="B55" s="75" t="s">
        <v>106</v>
      </c>
      <c r="C55" s="133">
        <f>'POSEBNI DIO'!F33</f>
        <v>200</v>
      </c>
      <c r="D55" s="99">
        <f>'POSEBNI DIO'!G33+'POSEBNI DIO'!G105</f>
        <v>10750</v>
      </c>
      <c r="E55" s="99">
        <f>'POSEBNI DIO'!H33+'POSEBNI DIO'!H128+'POSEBNI DIO'!H105</f>
        <v>6698</v>
      </c>
      <c r="F55" s="99">
        <f>'POSEBNI DIO'!I33+'POSEBNI DIO'!I128</f>
        <v>1055</v>
      </c>
      <c r="G55" s="96">
        <f t="shared" si="1"/>
        <v>527.5</v>
      </c>
      <c r="H55" s="96">
        <f t="shared" si="2"/>
        <v>15.750970438936996</v>
      </c>
    </row>
    <row r="56" spans="2:8" x14ac:dyDescent="0.25">
      <c r="B56" s="75" t="s">
        <v>107</v>
      </c>
      <c r="C56" s="99">
        <f>C57+C58+C59+C60+C61</f>
        <v>89015.06</v>
      </c>
      <c r="D56" s="99">
        <f>D57+D58+D59+D60+D61</f>
        <v>81394</v>
      </c>
      <c r="E56" s="99">
        <f>E57+E58+E59+E60+E61+E62</f>
        <v>149626</v>
      </c>
      <c r="F56" s="99">
        <f t="shared" ref="F56" si="21">F57+F58+F59+F60+F61</f>
        <v>105308.47</v>
      </c>
      <c r="G56" s="96">
        <f t="shared" si="1"/>
        <v>118.30410494583725</v>
      </c>
      <c r="H56" s="96">
        <f t="shared" si="2"/>
        <v>70.381130284843536</v>
      </c>
    </row>
    <row r="57" spans="2:8" x14ac:dyDescent="0.25">
      <c r="B57" s="75" t="s">
        <v>108</v>
      </c>
      <c r="C57" s="99">
        <f>'POSEBNI DIO'!F35</f>
        <v>12877.25</v>
      </c>
      <c r="D57" s="99">
        <f>'POSEBNI DIO'!G35</f>
        <v>15000</v>
      </c>
      <c r="E57" s="99">
        <f>'POSEBNI DIO'!H35</f>
        <v>22000</v>
      </c>
      <c r="F57" s="99">
        <f>'POSEBNI DIO'!I35+'POSEBNI DIO'!I131</f>
        <v>19076.54</v>
      </c>
      <c r="G57" s="96">
        <f t="shared" si="1"/>
        <v>148.14141218039566</v>
      </c>
      <c r="H57" s="96">
        <f t="shared" si="2"/>
        <v>86.711545454545458</v>
      </c>
    </row>
    <row r="58" spans="2:8" x14ac:dyDescent="0.25">
      <c r="B58" s="75" t="s">
        <v>109</v>
      </c>
      <c r="C58" s="99">
        <f>'POSEBNI DIO'!F36</f>
        <v>0</v>
      </c>
      <c r="D58" s="99">
        <f>'POSEBNI DIO'!G36</f>
        <v>4800</v>
      </c>
      <c r="E58" s="99">
        <f>'POSEBNI DIO'!H36+'POSEBNI DIO'!H130+'POSEBNI DIO'!H107</f>
        <v>8441</v>
      </c>
      <c r="F58" s="99">
        <f>'POSEBNI DIO'!I36</f>
        <v>0</v>
      </c>
      <c r="G58" s="96" t="e">
        <f t="shared" si="1"/>
        <v>#DIV/0!</v>
      </c>
      <c r="H58" s="96">
        <f t="shared" si="2"/>
        <v>0</v>
      </c>
    </row>
    <row r="59" spans="2:8" x14ac:dyDescent="0.25">
      <c r="B59" s="75" t="s">
        <v>110</v>
      </c>
      <c r="C59" s="99">
        <f>'POSEBNI DIO'!F37</f>
        <v>66914.14</v>
      </c>
      <c r="D59" s="99">
        <f>'POSEBNI DIO'!G37</f>
        <v>55994</v>
      </c>
      <c r="E59" s="99">
        <f>'POSEBNI DIO'!H37</f>
        <v>105664</v>
      </c>
      <c r="F59" s="99">
        <f>'POSEBNI DIO'!I37</f>
        <v>85569.8</v>
      </c>
      <c r="G59" s="96">
        <f t="shared" si="1"/>
        <v>127.87999666438215</v>
      </c>
      <c r="H59" s="96">
        <f t="shared" si="2"/>
        <v>80.982927013930947</v>
      </c>
    </row>
    <row r="60" spans="2:8" x14ac:dyDescent="0.25">
      <c r="B60" s="75" t="s">
        <v>111</v>
      </c>
      <c r="C60" s="99">
        <f>'POSEBNI DIO'!F38+'POSEBNI DIO'!F108</f>
        <v>6633</v>
      </c>
      <c r="D60" s="99">
        <f>'POSEBNI DIO'!G38+'POSEBNI DIO'!G108</f>
        <v>2000</v>
      </c>
      <c r="E60" s="99">
        <f>'POSEBNI DIO'!H38+'POSEBNI DIO'!H108</f>
        <v>9000</v>
      </c>
      <c r="F60" s="99">
        <f>'POSEBNI DIO'!I38+'POSEBNI DIO'!I108+'POSEBNI DIO'!I132</f>
        <v>662.13</v>
      </c>
      <c r="G60" s="96">
        <f t="shared" si="1"/>
        <v>9.9823609226594314</v>
      </c>
      <c r="H60" s="96">
        <f t="shared" si="2"/>
        <v>7.3569999999999993</v>
      </c>
    </row>
    <row r="61" spans="2:8" x14ac:dyDescent="0.25">
      <c r="B61" s="75" t="s">
        <v>112</v>
      </c>
      <c r="C61" s="99">
        <f>'POSEBNI DIO'!F39+'POSEBNI DIO'!F109</f>
        <v>2590.67</v>
      </c>
      <c r="D61" s="99">
        <f>'POSEBNI DIO'!G39</f>
        <v>3600</v>
      </c>
      <c r="E61" s="99">
        <f>'POSEBNI DIO'!H39+'POSEBNI DIO'!H133</f>
        <v>4307</v>
      </c>
      <c r="F61" s="99">
        <f>'POSEBNI DIO'!I39+'POSEBNI DIO'!I109</f>
        <v>0</v>
      </c>
      <c r="G61" s="96">
        <f t="shared" si="1"/>
        <v>0</v>
      </c>
      <c r="H61" s="96">
        <f t="shared" si="2"/>
        <v>0</v>
      </c>
    </row>
    <row r="62" spans="2:8" x14ac:dyDescent="0.25">
      <c r="B62" s="75" t="s">
        <v>245</v>
      </c>
      <c r="C62" s="99">
        <v>0</v>
      </c>
      <c r="D62" s="99">
        <v>0</v>
      </c>
      <c r="E62" s="99">
        <f>'POSEBNI DIO'!H134</f>
        <v>214</v>
      </c>
      <c r="F62" s="99">
        <f>'POSEBNI DIO'!I134</f>
        <v>0</v>
      </c>
      <c r="G62" s="96" t="e">
        <f t="shared" si="1"/>
        <v>#DIV/0!</v>
      </c>
      <c r="H62" s="96">
        <f t="shared" si="2"/>
        <v>0</v>
      </c>
    </row>
    <row r="63" spans="2:8" x14ac:dyDescent="0.25">
      <c r="B63" s="75" t="s">
        <v>113</v>
      </c>
      <c r="C63" s="99">
        <f>C64+C65+C66+C67+C68+C69+C70+C71+C72</f>
        <v>113419.91</v>
      </c>
      <c r="D63" s="99">
        <f>D64+D65+D66+D67+D68+D69+D70+D71+D72</f>
        <v>101791</v>
      </c>
      <c r="E63" s="99">
        <f t="shared" ref="E63:F63" si="22">E64+E65+E66+E67+E68+E69+E70+E71+E72</f>
        <v>142193</v>
      </c>
      <c r="F63" s="99">
        <f t="shared" si="22"/>
        <v>110725.23</v>
      </c>
      <c r="G63" s="96">
        <f t="shared" si="1"/>
        <v>97.624156111568055</v>
      </c>
      <c r="H63" s="96">
        <f t="shared" si="2"/>
        <v>77.869677128972597</v>
      </c>
    </row>
    <row r="64" spans="2:8" x14ac:dyDescent="0.25">
      <c r="B64" s="75" t="s">
        <v>114</v>
      </c>
      <c r="C64" s="99">
        <f>'POSEBNI DIO'!F41</f>
        <v>4997.17</v>
      </c>
      <c r="D64" s="99">
        <f>'POSEBNI DIO'!G41</f>
        <v>4500</v>
      </c>
      <c r="E64" s="99">
        <f>'POSEBNI DIO'!H41</f>
        <v>4500</v>
      </c>
      <c r="F64" s="99">
        <f>'POSEBNI DIO'!I41+'POSEBNI DIO'!I136</f>
        <v>5101.25</v>
      </c>
      <c r="G64" s="96">
        <f t="shared" si="1"/>
        <v>102.0827788528307</v>
      </c>
      <c r="H64" s="96">
        <f t="shared" si="2"/>
        <v>113.36111111111111</v>
      </c>
    </row>
    <row r="65" spans="2:8" x14ac:dyDescent="0.25">
      <c r="B65" s="75" t="s">
        <v>115</v>
      </c>
      <c r="C65" s="99">
        <f>'POSEBNI DIO'!F42+'POSEBNI DIO'!F111</f>
        <v>22321.74</v>
      </c>
      <c r="D65" s="99">
        <f>'POSEBNI DIO'!G42+'POSEBNI DIO'!G111</f>
        <v>16500</v>
      </c>
      <c r="E65" s="99">
        <f>'POSEBNI DIO'!H42+'POSEBNI DIO'!H136+'POSEBNI DIO'!H111</f>
        <v>34988</v>
      </c>
      <c r="F65" s="99">
        <f>'POSEBNI DIO'!I42+'POSEBNI DIO'!I111</f>
        <v>26666.22</v>
      </c>
      <c r="G65" s="96">
        <f t="shared" si="1"/>
        <v>119.46299885224001</v>
      </c>
      <c r="H65" s="96">
        <f t="shared" si="2"/>
        <v>76.215330970618496</v>
      </c>
    </row>
    <row r="66" spans="2:8" x14ac:dyDescent="0.25">
      <c r="B66" s="75" t="s">
        <v>116</v>
      </c>
      <c r="C66" s="99">
        <f>'POSEBNI DIO'!F43</f>
        <v>2030</v>
      </c>
      <c r="D66" s="99">
        <f>'POSEBNI DIO'!G43</f>
        <v>19200</v>
      </c>
      <c r="E66" s="99">
        <f>'POSEBNI DIO'!H43+'POSEBNI DIO'!H137+'POSEBNI DIO'!H112</f>
        <v>18388</v>
      </c>
      <c r="F66" s="99">
        <f>'POSEBNI DIO'!I43</f>
        <v>3270</v>
      </c>
      <c r="G66" s="96">
        <f t="shared" si="1"/>
        <v>161.08374384236453</v>
      </c>
      <c r="H66" s="96">
        <f t="shared" si="2"/>
        <v>17.783336958886231</v>
      </c>
    </row>
    <row r="67" spans="2:8" x14ac:dyDescent="0.25">
      <c r="B67" s="75" t="s">
        <v>117</v>
      </c>
      <c r="C67" s="99">
        <f>'POSEBNI DIO'!F44</f>
        <v>11976.87</v>
      </c>
      <c r="D67" s="99">
        <f>'POSEBNI DIO'!G44</f>
        <v>13000</v>
      </c>
      <c r="E67" s="99">
        <f>'POSEBNI DIO'!H44</f>
        <v>15000</v>
      </c>
      <c r="F67" s="99">
        <f>'POSEBNI DIO'!I44</f>
        <v>14912.31</v>
      </c>
      <c r="G67" s="96">
        <f t="shared" si="1"/>
        <v>124.50924156311289</v>
      </c>
      <c r="H67" s="96">
        <f t="shared" si="2"/>
        <v>99.415400000000005</v>
      </c>
    </row>
    <row r="68" spans="2:8" x14ac:dyDescent="0.25">
      <c r="B68" s="75" t="s">
        <v>118</v>
      </c>
      <c r="C68" s="99">
        <f>'POSEBNI DIO'!F45</f>
        <v>2446.39</v>
      </c>
      <c r="D68" s="99">
        <f>'POSEBNI DIO'!G45</f>
        <v>7000</v>
      </c>
      <c r="E68" s="99">
        <f>'POSEBNI DIO'!H45+'POSEBNI DIO'!H138+'POSEBNI DIO'!H113</f>
        <v>13174</v>
      </c>
      <c r="F68" s="99">
        <f>'POSEBNI DIO'!I45+'POSEBNI DIO'!I138</f>
        <v>10149.83</v>
      </c>
      <c r="G68" s="96">
        <f t="shared" si="1"/>
        <v>414.89010337681236</v>
      </c>
      <c r="H68" s="96">
        <f t="shared" si="2"/>
        <v>77.04440564748748</v>
      </c>
    </row>
    <row r="69" spans="2:8" x14ac:dyDescent="0.25">
      <c r="B69" s="75" t="s">
        <v>119</v>
      </c>
      <c r="C69" s="99">
        <f>'POSEBNI DIO'!F23</f>
        <v>3200</v>
      </c>
      <c r="D69" s="99">
        <f>'POSEBNI DIO'!G23</f>
        <v>5151</v>
      </c>
      <c r="E69" s="99">
        <f>'POSEBNI DIO'!H23</f>
        <v>5046</v>
      </c>
      <c r="F69" s="99">
        <f>'POSEBNI DIO'!I23</f>
        <v>3360</v>
      </c>
      <c r="G69" s="96">
        <f t="shared" si="1"/>
        <v>105</v>
      </c>
      <c r="H69" s="96">
        <f t="shared" si="2"/>
        <v>66.58739595719382</v>
      </c>
    </row>
    <row r="70" spans="2:8" x14ac:dyDescent="0.25">
      <c r="B70" s="75" t="s">
        <v>120</v>
      </c>
      <c r="C70" s="99">
        <f>'POSEBNI DIO'!F47+'POSEBNI DIO'!F114</f>
        <v>35615.870000000003</v>
      </c>
      <c r="D70" s="99">
        <f>'POSEBNI DIO'!G47+'POSEBNI DIO'!G114</f>
        <v>15940</v>
      </c>
      <c r="E70" s="99">
        <f>'POSEBNI DIO'!H47+'POSEBNI DIO'!H114</f>
        <v>35350</v>
      </c>
      <c r="F70" s="99">
        <f>'POSEBNI DIO'!I47+'POSEBNI DIO'!I114</f>
        <v>33758.119999999995</v>
      </c>
      <c r="G70" s="96">
        <f t="shared" si="1"/>
        <v>94.78392637888669</v>
      </c>
      <c r="H70" s="96">
        <f t="shared" si="2"/>
        <v>95.496803394625161</v>
      </c>
    </row>
    <row r="71" spans="2:8" x14ac:dyDescent="0.25">
      <c r="B71" s="75" t="s">
        <v>121</v>
      </c>
      <c r="C71" s="99">
        <f>'POSEBNI DIO'!F48</f>
        <v>4625.79</v>
      </c>
      <c r="D71" s="99">
        <f>'POSEBNI DIO'!G48</f>
        <v>10000</v>
      </c>
      <c r="E71" s="99">
        <f>'POSEBNI DIO'!H48</f>
        <v>3000</v>
      </c>
      <c r="F71" s="99">
        <f>'POSEBNI DIO'!I48</f>
        <v>3000</v>
      </c>
      <c r="G71" s="96">
        <f t="shared" si="1"/>
        <v>64.853787136899868</v>
      </c>
      <c r="H71" s="96">
        <f t="shared" si="2"/>
        <v>100</v>
      </c>
    </row>
    <row r="72" spans="2:8" x14ac:dyDescent="0.25">
      <c r="B72" s="75" t="s">
        <v>122</v>
      </c>
      <c r="C72" s="99">
        <f>'POSEBNI DIO'!F49+'POSEBNI DIO'!F115</f>
        <v>26206.080000000002</v>
      </c>
      <c r="D72" s="99">
        <f>'POSEBNI DIO'!G49+'POSEBNI DIO'!G115</f>
        <v>10500</v>
      </c>
      <c r="E72" s="99">
        <f>'POSEBNI DIO'!H49+'POSEBNI DIO'!H115+'POSEBNI DIO'!H139</f>
        <v>12747</v>
      </c>
      <c r="F72" s="99">
        <f>'POSEBNI DIO'!I49+'POSEBNI DIO'!I115+'POSEBNI DIO'!I139</f>
        <v>10507.5</v>
      </c>
      <c r="G72" s="96">
        <f t="shared" si="1"/>
        <v>40.095657191003006</v>
      </c>
      <c r="H72" s="96">
        <f t="shared" si="2"/>
        <v>82.431160273005418</v>
      </c>
    </row>
    <row r="73" spans="2:8" x14ac:dyDescent="0.25">
      <c r="B73" s="75" t="s">
        <v>123</v>
      </c>
      <c r="C73" s="99">
        <f>C74</f>
        <v>0</v>
      </c>
      <c r="D73" s="99">
        <f t="shared" ref="D73:F73" si="23">D74</f>
        <v>1000</v>
      </c>
      <c r="E73" s="99">
        <f t="shared" si="23"/>
        <v>0</v>
      </c>
      <c r="F73" s="99">
        <f t="shared" si="23"/>
        <v>1166.27</v>
      </c>
      <c r="G73" s="96" t="e">
        <f t="shared" si="1"/>
        <v>#DIV/0!</v>
      </c>
      <c r="H73" s="96" t="e">
        <f t="shared" si="2"/>
        <v>#DIV/0!</v>
      </c>
    </row>
    <row r="74" spans="2:8" x14ac:dyDescent="0.25">
      <c r="B74" s="75" t="s">
        <v>124</v>
      </c>
      <c r="C74" s="99">
        <f>'POSEBNI DIO'!F51</f>
        <v>0</v>
      </c>
      <c r="D74" s="99">
        <f>'POSEBNI DIO'!G51</f>
        <v>1000</v>
      </c>
      <c r="E74" s="99">
        <f>'POSEBNI DIO'!H51</f>
        <v>0</v>
      </c>
      <c r="F74" s="99">
        <f>'POSEBNI DIO'!I51+'POSEBNI DIO'!I141</f>
        <v>1166.27</v>
      </c>
      <c r="G74" s="96" t="e">
        <f t="shared" si="1"/>
        <v>#DIV/0!</v>
      </c>
      <c r="H74" s="96" t="e">
        <f t="shared" si="2"/>
        <v>#DIV/0!</v>
      </c>
    </row>
    <row r="75" spans="2:8" x14ac:dyDescent="0.25">
      <c r="B75" s="75" t="s">
        <v>125</v>
      </c>
      <c r="C75" s="99">
        <f>C76+C77+C78+C79+C80</f>
        <v>6262.04</v>
      </c>
      <c r="D75" s="99">
        <f>D76+D77+D78+D79+D80</f>
        <v>3600</v>
      </c>
      <c r="E75" s="99">
        <f t="shared" ref="E75:F75" si="24">E76+E77+E78+E79+E80</f>
        <v>7914</v>
      </c>
      <c r="F75" s="99">
        <f t="shared" si="24"/>
        <v>4657.8600000000006</v>
      </c>
      <c r="G75" s="96">
        <f t="shared" si="1"/>
        <v>74.382469610542259</v>
      </c>
      <c r="H75" s="96">
        <f t="shared" si="2"/>
        <v>58.855951478392733</v>
      </c>
    </row>
    <row r="76" spans="2:8" x14ac:dyDescent="0.25">
      <c r="B76" s="75" t="s">
        <v>127</v>
      </c>
      <c r="C76" s="99">
        <f>'POSEBNI DIO'!F53</f>
        <v>0</v>
      </c>
      <c r="D76" s="99">
        <f>'POSEBNI DIO'!G53</f>
        <v>0</v>
      </c>
      <c r="E76" s="99">
        <f>'POSEBNI DIO'!H53</f>
        <v>0</v>
      </c>
      <c r="F76" s="99">
        <f>'POSEBNI DIO'!I53+'POSEBNI DIO'!I143</f>
        <v>74.5</v>
      </c>
      <c r="G76" s="96" t="e">
        <f t="shared" ref="G76:G140" si="25">F76/C76*100</f>
        <v>#DIV/0!</v>
      </c>
      <c r="H76" s="96" t="e">
        <f t="shared" ref="H76:H140" si="26">F76/E76*100</f>
        <v>#DIV/0!</v>
      </c>
    </row>
    <row r="77" spans="2:8" x14ac:dyDescent="0.25">
      <c r="B77" s="75" t="s">
        <v>242</v>
      </c>
      <c r="C77" s="99">
        <f>'POSEBNI DIO'!F54</f>
        <v>0</v>
      </c>
      <c r="D77" s="99">
        <v>0</v>
      </c>
      <c r="E77" s="99">
        <f>'POSEBNI DIO'!H54+'POSEBNI DIO'!H144</f>
        <v>53</v>
      </c>
      <c r="F77" s="99">
        <f>'POSEBNI DIO'!I117</f>
        <v>1393.15</v>
      </c>
      <c r="G77" s="96" t="e">
        <f t="shared" si="25"/>
        <v>#DIV/0!</v>
      </c>
      <c r="H77" s="96">
        <f t="shared" si="26"/>
        <v>2628.5849056603774</v>
      </c>
    </row>
    <row r="78" spans="2:8" x14ac:dyDescent="0.25">
      <c r="B78" s="75" t="s">
        <v>128</v>
      </c>
      <c r="C78" s="99">
        <f>'POSEBNI DIO'!F25+'POSEBNI DIO'!F88+'POSEBNI DIO'!F55</f>
        <v>3785.74</v>
      </c>
      <c r="D78" s="99">
        <f>'POSEBNI DIO'!G25+'POSEBNI DIO'!G88</f>
        <v>2000</v>
      </c>
      <c r="E78" s="99">
        <f>'POSEBNI DIO'!H25+'POSEBNI DIO'!H88</f>
        <v>2484</v>
      </c>
      <c r="F78" s="99">
        <f>'POSEBNI DIO'!I25+'POSEBNI DIO'!I88+'POSEBNI DIO'!I55</f>
        <v>2514.4</v>
      </c>
      <c r="G78" s="96">
        <f t="shared" si="25"/>
        <v>66.417662068710484</v>
      </c>
      <c r="H78" s="96">
        <f t="shared" si="26"/>
        <v>101.22383252818037</v>
      </c>
    </row>
    <row r="79" spans="2:8" x14ac:dyDescent="0.25">
      <c r="B79" s="75" t="s">
        <v>243</v>
      </c>
      <c r="C79" s="99">
        <f>'POSEBNI DIO'!F89</f>
        <v>1542.91</v>
      </c>
      <c r="D79" s="99">
        <f>'POSEBNI DIO'!G89</f>
        <v>300</v>
      </c>
      <c r="E79" s="99">
        <f>'POSEBNI DIO'!H89</f>
        <v>300</v>
      </c>
      <c r="F79" s="99">
        <f>'POSEBNI DIO'!I89</f>
        <v>0</v>
      </c>
      <c r="G79" s="96">
        <f t="shared" si="25"/>
        <v>0</v>
      </c>
      <c r="H79" s="96">
        <f t="shared" si="26"/>
        <v>0</v>
      </c>
    </row>
    <row r="80" spans="2:8" x14ac:dyDescent="0.25">
      <c r="B80" s="75" t="s">
        <v>129</v>
      </c>
      <c r="C80" s="99">
        <f>'POSEBNI DIO'!F56</f>
        <v>933.39</v>
      </c>
      <c r="D80" s="99">
        <f>'POSEBNI DIO'!G56</f>
        <v>1300</v>
      </c>
      <c r="E80" s="99">
        <f>'POSEBNI DIO'!H56+'POSEBNI DIO'!H145</f>
        <v>5077</v>
      </c>
      <c r="F80" s="99">
        <f>'POSEBNI DIO'!I56</f>
        <v>675.81</v>
      </c>
      <c r="G80" s="96">
        <f t="shared" si="25"/>
        <v>72.403818339600804</v>
      </c>
      <c r="H80" s="96">
        <f t="shared" si="26"/>
        <v>13.311207405948394</v>
      </c>
    </row>
    <row r="81" spans="2:8" x14ac:dyDescent="0.25">
      <c r="B81" s="75" t="s">
        <v>130</v>
      </c>
      <c r="C81" s="99">
        <f>C82</f>
        <v>4634.13</v>
      </c>
      <c r="D81" s="99">
        <f>D82</f>
        <v>1500</v>
      </c>
      <c r="E81" s="99">
        <f t="shared" ref="E81:F81" si="27">E82</f>
        <v>2000</v>
      </c>
      <c r="F81" s="99">
        <f t="shared" si="27"/>
        <v>1499.84</v>
      </c>
      <c r="G81" s="96">
        <f t="shared" si="25"/>
        <v>32.365082550554256</v>
      </c>
      <c r="H81" s="96">
        <f t="shared" si="26"/>
        <v>74.99199999999999</v>
      </c>
    </row>
    <row r="82" spans="2:8" x14ac:dyDescent="0.25">
      <c r="B82" s="75" t="s">
        <v>131</v>
      </c>
      <c r="C82" s="99">
        <f>C83+C84</f>
        <v>4634.13</v>
      </c>
      <c r="D82" s="99">
        <f t="shared" ref="D82:F82" si="28">D83+D84</f>
        <v>1500</v>
      </c>
      <c r="E82" s="99">
        <f t="shared" si="28"/>
        <v>2000</v>
      </c>
      <c r="F82" s="99">
        <f t="shared" si="28"/>
        <v>1499.84</v>
      </c>
      <c r="G82" s="96">
        <f t="shared" si="25"/>
        <v>32.365082550554256</v>
      </c>
      <c r="H82" s="96">
        <f t="shared" si="26"/>
        <v>74.99199999999999</v>
      </c>
    </row>
    <row r="83" spans="2:8" x14ac:dyDescent="0.25">
      <c r="B83" s="75" t="s">
        <v>132</v>
      </c>
      <c r="C83" s="99">
        <f>'POSEBNI DIO'!F59</f>
        <v>1390.58</v>
      </c>
      <c r="D83" s="99">
        <f>'POSEBNI DIO'!G59</f>
        <v>1000</v>
      </c>
      <c r="E83" s="99">
        <f>'POSEBNI DIO'!H59</f>
        <v>1500</v>
      </c>
      <c r="F83" s="99">
        <f>'POSEBNI DIO'!I59</f>
        <v>1499.84</v>
      </c>
      <c r="G83" s="96">
        <f t="shared" si="25"/>
        <v>107.85715313034849</v>
      </c>
      <c r="H83" s="96">
        <f t="shared" si="26"/>
        <v>99.989333333333335</v>
      </c>
    </row>
    <row r="84" spans="2:8" x14ac:dyDescent="0.25">
      <c r="B84" s="75" t="s">
        <v>133</v>
      </c>
      <c r="C84" s="99">
        <f>'POSEBNI DIO'!F92</f>
        <v>3243.55</v>
      </c>
      <c r="D84" s="99">
        <f>'POSEBNI DIO'!G92</f>
        <v>500</v>
      </c>
      <c r="E84" s="99">
        <f>'POSEBNI DIO'!H92</f>
        <v>500</v>
      </c>
      <c r="F84" s="99">
        <f>'POSEBNI DIO'!I92</f>
        <v>0</v>
      </c>
      <c r="G84" s="96">
        <f t="shared" si="25"/>
        <v>0</v>
      </c>
      <c r="H84" s="96">
        <f t="shared" si="26"/>
        <v>0</v>
      </c>
    </row>
    <row r="85" spans="2:8" x14ac:dyDescent="0.25">
      <c r="B85" s="75" t="s">
        <v>249</v>
      </c>
      <c r="C85" s="99">
        <f>C86</f>
        <v>187.5</v>
      </c>
      <c r="D85" s="99">
        <f t="shared" ref="D85:F85" si="29">D86</f>
        <v>0</v>
      </c>
      <c r="E85" s="99">
        <f t="shared" si="29"/>
        <v>0</v>
      </c>
      <c r="F85" s="99">
        <f t="shared" si="29"/>
        <v>0</v>
      </c>
      <c r="G85" s="96">
        <f t="shared" si="25"/>
        <v>0</v>
      </c>
      <c r="H85" s="96" t="e">
        <f t="shared" si="26"/>
        <v>#DIV/0!</v>
      </c>
    </row>
    <row r="86" spans="2:8" x14ac:dyDescent="0.25">
      <c r="B86" s="75" t="s">
        <v>250</v>
      </c>
      <c r="C86" s="99">
        <f>C87</f>
        <v>187.5</v>
      </c>
      <c r="D86" s="99">
        <f t="shared" ref="D86:F86" si="30">D87</f>
        <v>0</v>
      </c>
      <c r="E86" s="99">
        <f t="shared" si="30"/>
        <v>0</v>
      </c>
      <c r="F86" s="99">
        <f t="shared" si="30"/>
        <v>0</v>
      </c>
      <c r="G86" s="96">
        <f t="shared" si="25"/>
        <v>0</v>
      </c>
      <c r="H86" s="96" t="e">
        <f t="shared" si="26"/>
        <v>#DIV/0!</v>
      </c>
    </row>
    <row r="87" spans="2:8" x14ac:dyDescent="0.25">
      <c r="B87" s="75" t="s">
        <v>251</v>
      </c>
      <c r="C87" s="99">
        <f>'POSEBNI DIO'!F63</f>
        <v>187.5</v>
      </c>
      <c r="D87" s="99">
        <v>0</v>
      </c>
      <c r="E87" s="99">
        <v>0</v>
      </c>
      <c r="F87" s="99">
        <f>'POSEBNI DIO'!I63</f>
        <v>0</v>
      </c>
      <c r="G87" s="96">
        <f t="shared" si="25"/>
        <v>0</v>
      </c>
      <c r="H87" s="96" t="e">
        <f t="shared" si="26"/>
        <v>#DIV/0!</v>
      </c>
    </row>
    <row r="88" spans="2:8" x14ac:dyDescent="0.25">
      <c r="B88" s="75" t="s">
        <v>136</v>
      </c>
      <c r="C88" s="99">
        <f>C89+C92</f>
        <v>9439.2099999999991</v>
      </c>
      <c r="D88" s="99">
        <f t="shared" ref="D88:F88" si="31">D89+D92</f>
        <v>41500</v>
      </c>
      <c r="E88" s="99">
        <f>E89+E92</f>
        <v>62989</v>
      </c>
      <c r="F88" s="99">
        <f t="shared" si="31"/>
        <v>19408.11</v>
      </c>
      <c r="G88" s="96">
        <f t="shared" si="25"/>
        <v>205.61159249555843</v>
      </c>
      <c r="H88" s="96">
        <f t="shared" si="26"/>
        <v>30.811903665719413</v>
      </c>
    </row>
    <row r="89" spans="2:8" x14ac:dyDescent="0.25">
      <c r="B89" s="75" t="s">
        <v>137</v>
      </c>
      <c r="C89" s="99">
        <f>C90</f>
        <v>0</v>
      </c>
      <c r="D89" s="99">
        <f t="shared" ref="D89:F90" si="32">D90</f>
        <v>5000</v>
      </c>
      <c r="E89" s="99">
        <f t="shared" si="32"/>
        <v>4500</v>
      </c>
      <c r="F89" s="99">
        <f t="shared" si="32"/>
        <v>0</v>
      </c>
      <c r="G89" s="96" t="e">
        <f t="shared" si="25"/>
        <v>#DIV/0!</v>
      </c>
      <c r="H89" s="96">
        <f t="shared" si="26"/>
        <v>0</v>
      </c>
    </row>
    <row r="90" spans="2:8" x14ac:dyDescent="0.25">
      <c r="B90" s="75" t="s">
        <v>244</v>
      </c>
      <c r="C90" s="99">
        <f>C91</f>
        <v>0</v>
      </c>
      <c r="D90" s="99">
        <f t="shared" si="32"/>
        <v>5000</v>
      </c>
      <c r="E90" s="99">
        <f t="shared" si="32"/>
        <v>4500</v>
      </c>
      <c r="F90" s="99">
        <f t="shared" si="32"/>
        <v>0</v>
      </c>
      <c r="G90" s="96" t="e">
        <f t="shared" si="25"/>
        <v>#DIV/0!</v>
      </c>
      <c r="H90" s="96">
        <f t="shared" si="26"/>
        <v>0</v>
      </c>
    </row>
    <row r="91" spans="2:8" x14ac:dyDescent="0.25">
      <c r="B91" s="75" t="s">
        <v>138</v>
      </c>
      <c r="C91" s="99">
        <f>'POSEBNI DIO'!F67</f>
        <v>0</v>
      </c>
      <c r="D91" s="99">
        <f>'POSEBNI DIO'!G67</f>
        <v>5000</v>
      </c>
      <c r="E91" s="99">
        <f>'POSEBNI DIO'!H67</f>
        <v>4500</v>
      </c>
      <c r="F91" s="99">
        <f>'POSEBNI DIO'!I67</f>
        <v>0</v>
      </c>
      <c r="G91" s="96" t="e">
        <f t="shared" si="25"/>
        <v>#DIV/0!</v>
      </c>
      <c r="H91" s="96">
        <f t="shared" si="26"/>
        <v>0</v>
      </c>
    </row>
    <row r="92" spans="2:8" x14ac:dyDescent="0.25">
      <c r="B92" s="75" t="s">
        <v>139</v>
      </c>
      <c r="C92" s="99">
        <f>C99+C97+C93</f>
        <v>9439.2099999999991</v>
      </c>
      <c r="D92" s="99">
        <f>D99+D97+D93</f>
        <v>36500</v>
      </c>
      <c r="E92" s="99">
        <f>E99+E97+E93</f>
        <v>58489</v>
      </c>
      <c r="F92" s="99">
        <f>F99+F97+F93</f>
        <v>19408.11</v>
      </c>
      <c r="G92" s="96">
        <f t="shared" si="25"/>
        <v>205.61159249555843</v>
      </c>
      <c r="H92" s="96">
        <f t="shared" si="26"/>
        <v>33.182495853921253</v>
      </c>
    </row>
    <row r="93" spans="2:8" x14ac:dyDescent="0.25">
      <c r="B93" s="75" t="s">
        <v>140</v>
      </c>
      <c r="C93" s="99">
        <f>C94+C96</f>
        <v>9332.5</v>
      </c>
      <c r="D93" s="99">
        <f t="shared" ref="D93:F93" si="33">D94+D96</f>
        <v>20000</v>
      </c>
      <c r="E93" s="99">
        <f>E94+E96+E95</f>
        <v>45519</v>
      </c>
      <c r="F93" s="99">
        <f t="shared" si="33"/>
        <v>19408.11</v>
      </c>
      <c r="G93" s="96">
        <f t="shared" si="25"/>
        <v>207.96260380391107</v>
      </c>
      <c r="H93" s="96">
        <f t="shared" si="26"/>
        <v>42.637382192051668</v>
      </c>
    </row>
    <row r="94" spans="2:8" x14ac:dyDescent="0.25">
      <c r="B94" s="75" t="s">
        <v>141</v>
      </c>
      <c r="C94" s="99">
        <f>'POSEBNI DIO'!F70+'POSEBNI DIO'!F121</f>
        <v>9332.5</v>
      </c>
      <c r="D94" s="99">
        <f>'POSEBNI DIO'!G70</f>
        <v>20000</v>
      </c>
      <c r="E94" s="99">
        <f>'POSEBNI DIO'!H70</f>
        <v>24777</v>
      </c>
      <c r="F94" s="99">
        <f>'POSEBNI DIO'!I70+'POSEBNI DIO'!I121</f>
        <v>19408.11</v>
      </c>
      <c r="G94" s="96">
        <f t="shared" si="25"/>
        <v>207.96260380391107</v>
      </c>
      <c r="H94" s="96">
        <f t="shared" si="26"/>
        <v>78.331153892723094</v>
      </c>
    </row>
    <row r="95" spans="2:8" x14ac:dyDescent="0.25">
      <c r="B95" s="75" t="s">
        <v>142</v>
      </c>
      <c r="C95" s="99">
        <v>0</v>
      </c>
      <c r="D95" s="99">
        <v>0</v>
      </c>
      <c r="E95" s="99">
        <f>'POSEBNI DIO'!H149</f>
        <v>20742</v>
      </c>
      <c r="F95" s="99"/>
      <c r="G95" s="96"/>
      <c r="H95" s="96"/>
    </row>
    <row r="96" spans="2:8" x14ac:dyDescent="0.25">
      <c r="B96" s="75" t="s">
        <v>143</v>
      </c>
      <c r="C96" s="99">
        <f>'POSEBNI DIO'!F71</f>
        <v>0</v>
      </c>
      <c r="D96" s="99">
        <f>'POSEBNI DIO'!G71</f>
        <v>0</v>
      </c>
      <c r="E96" s="99">
        <f>'POSEBNI DIO'!H71</f>
        <v>0</v>
      </c>
      <c r="F96" s="99">
        <f>'POSEBNI DIO'!I71</f>
        <v>0</v>
      </c>
      <c r="G96" s="96" t="e">
        <f t="shared" si="25"/>
        <v>#DIV/0!</v>
      </c>
      <c r="H96" s="96" t="e">
        <f t="shared" si="26"/>
        <v>#DIV/0!</v>
      </c>
    </row>
    <row r="97" spans="2:11" x14ac:dyDescent="0.25">
      <c r="B97" s="75" t="s">
        <v>144</v>
      </c>
      <c r="C97" s="99">
        <f>C98</f>
        <v>106.71</v>
      </c>
      <c r="D97" s="99">
        <f t="shared" ref="D97:F97" si="34">D98</f>
        <v>6500</v>
      </c>
      <c r="E97" s="99">
        <f t="shared" si="34"/>
        <v>5134</v>
      </c>
      <c r="F97" s="99">
        <f t="shared" si="34"/>
        <v>0</v>
      </c>
      <c r="G97" s="96">
        <f t="shared" si="25"/>
        <v>0</v>
      </c>
      <c r="H97" s="96">
        <f t="shared" si="26"/>
        <v>0</v>
      </c>
    </row>
    <row r="98" spans="2:11" x14ac:dyDescent="0.25">
      <c r="B98" s="75" t="s">
        <v>145</v>
      </c>
      <c r="C98" s="99">
        <f>'POSEBNI DIO'!F73</f>
        <v>106.71</v>
      </c>
      <c r="D98" s="99">
        <f>'POSEBNI DIO'!G73</f>
        <v>6500</v>
      </c>
      <c r="E98" s="99">
        <f>'POSEBNI DIO'!H73+'POSEBNI DIO'!H151</f>
        <v>5134</v>
      </c>
      <c r="F98" s="99">
        <f>'POSEBNI DIO'!I73</f>
        <v>0</v>
      </c>
      <c r="G98" s="96">
        <f t="shared" si="25"/>
        <v>0</v>
      </c>
      <c r="H98" s="96">
        <f t="shared" si="26"/>
        <v>0</v>
      </c>
    </row>
    <row r="99" spans="2:11" x14ac:dyDescent="0.25">
      <c r="B99" s="75" t="s">
        <v>146</v>
      </c>
      <c r="C99" s="99">
        <f>C100</f>
        <v>0</v>
      </c>
      <c r="D99" s="99">
        <f t="shared" ref="D99:F99" si="35">D100</f>
        <v>10000</v>
      </c>
      <c r="E99" s="99">
        <f t="shared" si="35"/>
        <v>7836</v>
      </c>
      <c r="F99" s="99">
        <f t="shared" si="35"/>
        <v>0</v>
      </c>
      <c r="G99" s="96" t="e">
        <f t="shared" si="25"/>
        <v>#DIV/0!</v>
      </c>
      <c r="H99" s="96">
        <f t="shared" si="26"/>
        <v>0</v>
      </c>
    </row>
    <row r="100" spans="2:11" x14ac:dyDescent="0.25">
      <c r="B100" s="75" t="s">
        <v>147</v>
      </c>
      <c r="C100" s="99">
        <f>'POSEBNI DIO'!F75</f>
        <v>0</v>
      </c>
      <c r="D100" s="99">
        <f>'POSEBNI DIO'!G75</f>
        <v>10000</v>
      </c>
      <c r="E100" s="99">
        <f>'POSEBNI DIO'!H75+'POSEBNI DIO'!H153</f>
        <v>7836</v>
      </c>
      <c r="F100" s="99">
        <f>'POSEBNI DIO'!I75</f>
        <v>0</v>
      </c>
      <c r="G100" s="96" t="e">
        <f t="shared" si="25"/>
        <v>#DIV/0!</v>
      </c>
      <c r="H100" s="96">
        <f t="shared" si="26"/>
        <v>0</v>
      </c>
    </row>
    <row r="101" spans="2:11" x14ac:dyDescent="0.25">
      <c r="B101" s="10" t="s">
        <v>19</v>
      </c>
      <c r="C101" s="101"/>
      <c r="D101" s="101"/>
      <c r="E101" s="102"/>
      <c r="F101" s="98"/>
      <c r="G101" s="96"/>
      <c r="H101" s="96"/>
    </row>
    <row r="102" spans="2:11" x14ac:dyDescent="0.25">
      <c r="B102" s="85" t="s">
        <v>20</v>
      </c>
      <c r="C102" s="101">
        <f>C103+C148</f>
        <v>154028.34999999995</v>
      </c>
      <c r="D102" s="101">
        <f t="shared" ref="D102:F102" si="36">D103+D148</f>
        <v>183229</v>
      </c>
      <c r="E102" s="101">
        <f t="shared" si="36"/>
        <v>145948</v>
      </c>
      <c r="F102" s="101">
        <f t="shared" si="36"/>
        <v>165679.24000000002</v>
      </c>
      <c r="G102" s="96">
        <f t="shared" si="25"/>
        <v>107.5641205011935</v>
      </c>
      <c r="H102" s="96">
        <f t="shared" si="26"/>
        <v>113.5193630608162</v>
      </c>
    </row>
    <row r="103" spans="2:11" x14ac:dyDescent="0.25">
      <c r="B103" s="77" t="s">
        <v>148</v>
      </c>
      <c r="C103" s="99">
        <f>C104+C111+C138+C142+C145</f>
        <v>137734.16999999995</v>
      </c>
      <c r="D103" s="99">
        <f t="shared" ref="D103:E103" si="37">D104+D111+D138+D142+D145</f>
        <v>160409</v>
      </c>
      <c r="E103" s="99">
        <f t="shared" si="37"/>
        <v>144448</v>
      </c>
      <c r="F103" s="99">
        <f>F104+F111+F138+F142+F145</f>
        <v>163504.61000000002</v>
      </c>
      <c r="G103" s="96">
        <f t="shared" si="25"/>
        <v>118.71027356537603</v>
      </c>
      <c r="H103" s="96">
        <f t="shared" si="26"/>
        <v>113.19271294860435</v>
      </c>
    </row>
    <row r="104" spans="2:11" ht="15" customHeight="1" x14ac:dyDescent="0.25">
      <c r="B104" s="77" t="s">
        <v>99</v>
      </c>
      <c r="C104" s="99">
        <f>C105+C107+C109</f>
        <v>24471.440000000002</v>
      </c>
      <c r="D104" s="99">
        <f t="shared" ref="D104" si="38">D105+D107+D109</f>
        <v>47550</v>
      </c>
      <c r="E104" s="99">
        <f t="shared" ref="E104" si="39">E105+E107+E109</f>
        <v>57425</v>
      </c>
      <c r="F104" s="99">
        <f t="shared" ref="F104" si="40">F105+F107+F109</f>
        <v>53009.81</v>
      </c>
      <c r="G104" s="96">
        <f t="shared" si="25"/>
        <v>216.61908739330417</v>
      </c>
      <c r="H104" s="96">
        <f t="shared" si="26"/>
        <v>92.311380060949062</v>
      </c>
      <c r="I104" s="38"/>
      <c r="J104" s="38"/>
      <c r="K104" s="38"/>
    </row>
    <row r="105" spans="2:11" x14ac:dyDescent="0.25">
      <c r="B105" s="77" t="s">
        <v>241</v>
      </c>
      <c r="C105" s="99">
        <f>C106</f>
        <v>16053.56</v>
      </c>
      <c r="D105" s="99">
        <f t="shared" ref="D105" si="41">D106</f>
        <v>33950</v>
      </c>
      <c r="E105" s="99">
        <f t="shared" ref="E105" si="42">E106</f>
        <v>45000</v>
      </c>
      <c r="F105" s="99">
        <f t="shared" ref="F105" si="43">F106</f>
        <v>39992.11</v>
      </c>
      <c r="G105" s="96">
        <f t="shared" si="25"/>
        <v>249.11676911538626</v>
      </c>
      <c r="H105" s="96">
        <f t="shared" si="26"/>
        <v>88.871355555555553</v>
      </c>
      <c r="I105" s="38"/>
      <c r="J105" s="38"/>
      <c r="K105" s="38"/>
    </row>
    <row r="106" spans="2:11" x14ac:dyDescent="0.25">
      <c r="B106" s="75" t="s">
        <v>95</v>
      </c>
      <c r="C106" s="99">
        <f>'POSEBNI DIO'!F160</f>
        <v>16053.56</v>
      </c>
      <c r="D106" s="99">
        <f>'POSEBNI DIO'!G160</f>
        <v>33950</v>
      </c>
      <c r="E106" s="99">
        <f>'POSEBNI DIO'!H160</f>
        <v>45000</v>
      </c>
      <c r="F106" s="99">
        <f>'POSEBNI DIO'!I160</f>
        <v>39992.11</v>
      </c>
      <c r="G106" s="96">
        <f t="shared" si="25"/>
        <v>249.11676911538626</v>
      </c>
      <c r="H106" s="96">
        <f t="shared" si="26"/>
        <v>88.871355555555553</v>
      </c>
      <c r="I106" s="38"/>
      <c r="J106" s="38"/>
      <c r="K106" s="38"/>
    </row>
    <row r="107" spans="2:11" x14ac:dyDescent="0.25">
      <c r="B107" s="75" t="s">
        <v>100</v>
      </c>
      <c r="C107" s="99">
        <f>C108</f>
        <v>5769.05</v>
      </c>
      <c r="D107" s="99">
        <f t="shared" ref="D107" si="44">D108</f>
        <v>8000</v>
      </c>
      <c r="E107" s="99">
        <f t="shared" ref="E107" si="45">E108</f>
        <v>5000</v>
      </c>
      <c r="F107" s="99">
        <f t="shared" ref="F107" si="46">F108</f>
        <v>6534.68</v>
      </c>
      <c r="G107" s="96">
        <f t="shared" si="25"/>
        <v>113.27133583518952</v>
      </c>
      <c r="H107" s="96">
        <f t="shared" si="26"/>
        <v>130.6936</v>
      </c>
    </row>
    <row r="108" spans="2:11" x14ac:dyDescent="0.25">
      <c r="B108" s="75" t="s">
        <v>96</v>
      </c>
      <c r="C108" s="99">
        <f>'POSEBNI DIO'!F162</f>
        <v>5769.05</v>
      </c>
      <c r="D108" s="99">
        <f>'POSEBNI DIO'!G162</f>
        <v>8000</v>
      </c>
      <c r="E108" s="99">
        <f>'POSEBNI DIO'!H162</f>
        <v>5000</v>
      </c>
      <c r="F108" s="99">
        <f>'POSEBNI DIO'!I162</f>
        <v>6534.68</v>
      </c>
      <c r="G108" s="96">
        <f t="shared" si="25"/>
        <v>113.27133583518952</v>
      </c>
      <c r="H108" s="96">
        <f t="shared" si="26"/>
        <v>130.6936</v>
      </c>
    </row>
    <row r="109" spans="2:11" x14ac:dyDescent="0.25">
      <c r="B109" s="75" t="s">
        <v>101</v>
      </c>
      <c r="C109" s="99">
        <f>C110</f>
        <v>2648.83</v>
      </c>
      <c r="D109" s="99">
        <f t="shared" ref="D109:E109" si="47">D110</f>
        <v>5600</v>
      </c>
      <c r="E109" s="99">
        <f t="shared" si="47"/>
        <v>7425</v>
      </c>
      <c r="F109" s="99">
        <f>F110</f>
        <v>6483.02</v>
      </c>
      <c r="G109" s="96">
        <f t="shared" si="25"/>
        <v>244.75032372783457</v>
      </c>
      <c r="H109" s="96">
        <f t="shared" si="26"/>
        <v>87.313400673400679</v>
      </c>
    </row>
    <row r="110" spans="2:11" x14ac:dyDescent="0.25">
      <c r="B110" s="75" t="s">
        <v>97</v>
      </c>
      <c r="C110" s="99">
        <f>'POSEBNI DIO'!F164</f>
        <v>2648.83</v>
      </c>
      <c r="D110" s="99">
        <f>'POSEBNI DIO'!G164</f>
        <v>5600</v>
      </c>
      <c r="E110" s="99">
        <f>'POSEBNI DIO'!H164</f>
        <v>7425</v>
      </c>
      <c r="F110" s="99">
        <f>'POSEBNI DIO'!I164</f>
        <v>6483.02</v>
      </c>
      <c r="G110" s="96">
        <f t="shared" si="25"/>
        <v>244.75032372783457</v>
      </c>
      <c r="H110" s="96">
        <f t="shared" si="26"/>
        <v>87.313400673400679</v>
      </c>
    </row>
    <row r="111" spans="2:11" x14ac:dyDescent="0.25">
      <c r="B111" s="75" t="s">
        <v>102</v>
      </c>
      <c r="C111" s="99">
        <f>C112+C117+C124+C131+C133</f>
        <v>106590.26999999997</v>
      </c>
      <c r="D111" s="99">
        <f>D112+D117+D124+D131+D133</f>
        <v>106859</v>
      </c>
      <c r="E111" s="99">
        <f>E112+E117+E124+E131+E133</f>
        <v>80523</v>
      </c>
      <c r="F111" s="99">
        <f>F112+F117+F124+F131+F133</f>
        <v>102341.89000000001</v>
      </c>
      <c r="G111" s="96">
        <f t="shared" si="25"/>
        <v>96.014289109127915</v>
      </c>
      <c r="H111" s="96">
        <f t="shared" si="26"/>
        <v>127.09646933174375</v>
      </c>
    </row>
    <row r="112" spans="2:11" x14ac:dyDescent="0.25">
      <c r="B112" s="75" t="s">
        <v>103</v>
      </c>
      <c r="C112" s="99">
        <f>C113+C114+C115+C116</f>
        <v>19704.71</v>
      </c>
      <c r="D112" s="99">
        <f t="shared" ref="D112:E112" si="48">D113+D114+D115+D116</f>
        <v>10802</v>
      </c>
      <c r="E112" s="99">
        <f t="shared" si="48"/>
        <v>10877</v>
      </c>
      <c r="F112" s="99">
        <f>F113+F114+F115+F116</f>
        <v>6084.2</v>
      </c>
      <c r="G112" s="96">
        <f t="shared" si="25"/>
        <v>30.876881720157261</v>
      </c>
      <c r="H112" s="96">
        <f t="shared" si="26"/>
        <v>55.936379516410774</v>
      </c>
    </row>
    <row r="113" spans="2:8" x14ac:dyDescent="0.25">
      <c r="B113" s="75" t="s">
        <v>104</v>
      </c>
      <c r="C113" s="99">
        <f>'POSEBNI DIO'!F167</f>
        <v>18681.34</v>
      </c>
      <c r="D113" s="99">
        <f>'POSEBNI DIO'!G167</f>
        <v>9802</v>
      </c>
      <c r="E113" s="99">
        <f>'POSEBNI DIO'!H167</f>
        <v>9802</v>
      </c>
      <c r="F113" s="99">
        <f>'POSEBNI DIO'!I167</f>
        <v>5834.78</v>
      </c>
      <c r="G113" s="96">
        <f t="shared" si="25"/>
        <v>31.233198475055858</v>
      </c>
      <c r="H113" s="96">
        <f t="shared" si="26"/>
        <v>59.52642317894307</v>
      </c>
    </row>
    <row r="114" spans="2:8" x14ac:dyDescent="0.25">
      <c r="B114" s="75" t="s">
        <v>105</v>
      </c>
      <c r="C114" s="99">
        <f>'POSEBNI DIO'!F168</f>
        <v>9.76</v>
      </c>
      <c r="D114" s="99">
        <f>'POSEBNI DIO'!G168</f>
        <v>0</v>
      </c>
      <c r="E114" s="99">
        <f>'POSEBNI DIO'!H168</f>
        <v>50</v>
      </c>
      <c r="F114" s="99">
        <f>'POSEBNI DIO'!I168</f>
        <v>39.42</v>
      </c>
      <c r="G114" s="96">
        <f t="shared" si="25"/>
        <v>403.89344262295089</v>
      </c>
      <c r="H114" s="96">
        <f t="shared" si="26"/>
        <v>78.84</v>
      </c>
    </row>
    <row r="115" spans="2:8" x14ac:dyDescent="0.25">
      <c r="B115" s="75" t="s">
        <v>106</v>
      </c>
      <c r="C115" s="133">
        <f>'POSEBNI DIO'!F169</f>
        <v>893.61</v>
      </c>
      <c r="D115" s="99">
        <f>'POSEBNI DIO'!G169</f>
        <v>500</v>
      </c>
      <c r="E115" s="99">
        <f>'POSEBNI DIO'!H169</f>
        <v>1025</v>
      </c>
      <c r="F115" s="99">
        <f>'POSEBNI DIO'!I169</f>
        <v>180</v>
      </c>
      <c r="G115" s="96">
        <f t="shared" si="25"/>
        <v>20.143015409406789</v>
      </c>
      <c r="H115" s="96">
        <f t="shared" si="26"/>
        <v>17.560975609756095</v>
      </c>
    </row>
    <row r="116" spans="2:8" x14ac:dyDescent="0.25">
      <c r="B116" s="75" t="s">
        <v>149</v>
      </c>
      <c r="C116" s="99">
        <f>'POSEBNI DIO'!F170</f>
        <v>120</v>
      </c>
      <c r="D116" s="99">
        <f>'POSEBNI DIO'!G170</f>
        <v>500</v>
      </c>
      <c r="E116" s="99">
        <f>'POSEBNI DIO'!H170</f>
        <v>0</v>
      </c>
      <c r="F116" s="99">
        <f>'POSEBNI DIO'!I170</f>
        <v>30</v>
      </c>
      <c r="G116" s="96">
        <f t="shared" si="25"/>
        <v>25</v>
      </c>
      <c r="H116" s="96" t="e">
        <f t="shared" si="26"/>
        <v>#DIV/0!</v>
      </c>
    </row>
    <row r="117" spans="2:8" x14ac:dyDescent="0.25">
      <c r="B117" s="75" t="s">
        <v>107</v>
      </c>
      <c r="C117" s="99">
        <f>C118+C119+C120+C121+C122+C123</f>
        <v>3723.91</v>
      </c>
      <c r="D117" s="99">
        <f t="shared" ref="D117:E117" si="49">D118+D119+D120+D121+D122+D123</f>
        <v>14805</v>
      </c>
      <c r="E117" s="99">
        <f t="shared" si="49"/>
        <v>11200</v>
      </c>
      <c r="F117" s="99">
        <f>F118+F119+F120+F121+F122+F123</f>
        <v>7172.7199999999993</v>
      </c>
      <c r="G117" s="96">
        <f t="shared" si="25"/>
        <v>192.61260341952408</v>
      </c>
      <c r="H117" s="96">
        <f t="shared" si="26"/>
        <v>64.042142857142849</v>
      </c>
    </row>
    <row r="118" spans="2:8" x14ac:dyDescent="0.25">
      <c r="B118" s="75" t="s">
        <v>108</v>
      </c>
      <c r="C118" s="99">
        <f>'POSEBNI DIO'!F172</f>
        <v>490.44</v>
      </c>
      <c r="D118" s="99">
        <f>'POSEBNI DIO'!G172</f>
        <v>1350</v>
      </c>
      <c r="E118" s="99">
        <f>'POSEBNI DIO'!H172</f>
        <v>700</v>
      </c>
      <c r="F118" s="99">
        <f>'POSEBNI DIO'!I172</f>
        <v>62.39</v>
      </c>
      <c r="G118" s="96">
        <f t="shared" si="25"/>
        <v>12.721229915993801</v>
      </c>
      <c r="H118" s="96">
        <f t="shared" si="26"/>
        <v>8.9128571428571437</v>
      </c>
    </row>
    <row r="119" spans="2:8" x14ac:dyDescent="0.25">
      <c r="B119" s="75" t="s">
        <v>109</v>
      </c>
      <c r="C119" s="99">
        <f>'POSEBNI DIO'!F173</f>
        <v>1160.3599999999999</v>
      </c>
      <c r="D119" s="99">
        <f>'POSEBNI DIO'!G173</f>
        <v>8000</v>
      </c>
      <c r="E119" s="99">
        <f>'POSEBNI DIO'!H173</f>
        <v>2000</v>
      </c>
      <c r="F119" s="99">
        <f>'POSEBNI DIO'!I173</f>
        <v>2851.58</v>
      </c>
      <c r="G119" s="96">
        <f t="shared" si="25"/>
        <v>245.74959495329037</v>
      </c>
      <c r="H119" s="96">
        <f t="shared" si="26"/>
        <v>142.57899999999998</v>
      </c>
    </row>
    <row r="120" spans="2:8" x14ac:dyDescent="0.25">
      <c r="B120" s="75" t="s">
        <v>110</v>
      </c>
      <c r="C120" s="99">
        <f>'POSEBNI DIO'!F174</f>
        <v>68.790000000000006</v>
      </c>
      <c r="D120" s="99">
        <f>'POSEBNI DIO'!G174</f>
        <v>1500</v>
      </c>
      <c r="E120" s="99">
        <f>'POSEBNI DIO'!H174</f>
        <v>300</v>
      </c>
      <c r="F120" s="99">
        <f>'POSEBNI DIO'!I174</f>
        <v>120.9</v>
      </c>
      <c r="G120" s="96">
        <f t="shared" si="25"/>
        <v>175.7522895769734</v>
      </c>
      <c r="H120" s="96">
        <f t="shared" si="26"/>
        <v>40.300000000000004</v>
      </c>
    </row>
    <row r="121" spans="2:8" x14ac:dyDescent="0.25">
      <c r="B121" s="75" t="s">
        <v>111</v>
      </c>
      <c r="C121" s="99">
        <f>'POSEBNI DIO'!F175</f>
        <v>752.97</v>
      </c>
      <c r="D121" s="99">
        <f>'POSEBNI DIO'!G175</f>
        <v>1655</v>
      </c>
      <c r="E121" s="99">
        <f>'POSEBNI DIO'!H175</f>
        <v>1200</v>
      </c>
      <c r="F121" s="99">
        <f>'POSEBNI DIO'!I175</f>
        <v>769.52</v>
      </c>
      <c r="G121" s="96">
        <f t="shared" si="25"/>
        <v>102.19796273423907</v>
      </c>
      <c r="H121" s="96">
        <f t="shared" si="26"/>
        <v>64.126666666666665</v>
      </c>
    </row>
    <row r="122" spans="2:8" x14ac:dyDescent="0.25">
      <c r="B122" s="75" t="s">
        <v>112</v>
      </c>
      <c r="C122" s="99">
        <f>'POSEBNI DIO'!F176</f>
        <v>129.59</v>
      </c>
      <c r="D122" s="99">
        <f>'POSEBNI DIO'!G176</f>
        <v>1500</v>
      </c>
      <c r="E122" s="99">
        <f>'POSEBNI DIO'!H176</f>
        <v>7000</v>
      </c>
      <c r="F122" s="99">
        <f>'POSEBNI DIO'!I176</f>
        <v>3276.09</v>
      </c>
      <c r="G122" s="96">
        <f t="shared" si="25"/>
        <v>2528.0422872135196</v>
      </c>
      <c r="H122" s="96">
        <f t="shared" si="26"/>
        <v>46.801285714285719</v>
      </c>
    </row>
    <row r="123" spans="2:8" x14ac:dyDescent="0.25">
      <c r="B123" s="75" t="s">
        <v>245</v>
      </c>
      <c r="C123" s="99">
        <f>'POSEBNI DIO'!F177</f>
        <v>1121.76</v>
      </c>
      <c r="D123" s="99">
        <f>'POSEBNI DIO'!G177</f>
        <v>800</v>
      </c>
      <c r="E123" s="99">
        <f>'POSEBNI DIO'!H177</f>
        <v>0</v>
      </c>
      <c r="F123" s="99">
        <f>'POSEBNI DIO'!I177</f>
        <v>92.24</v>
      </c>
      <c r="G123" s="96">
        <f t="shared" si="25"/>
        <v>8.222792754243331</v>
      </c>
      <c r="H123" s="96" t="e">
        <f t="shared" si="26"/>
        <v>#DIV/0!</v>
      </c>
    </row>
    <row r="124" spans="2:8" x14ac:dyDescent="0.25">
      <c r="B124" s="75" t="s">
        <v>113</v>
      </c>
      <c r="C124" s="99">
        <f>C125+C126+C127+C128+C129+C130</f>
        <v>78558.199999999983</v>
      </c>
      <c r="D124" s="99">
        <f t="shared" ref="D124:E124" si="50">D125+D126+D127+D128+D129+D130</f>
        <v>66066</v>
      </c>
      <c r="E124" s="99">
        <f t="shared" si="50"/>
        <v>50879</v>
      </c>
      <c r="F124" s="99">
        <f>F125+F126+F127+F128+F129+F130</f>
        <v>81227.680000000008</v>
      </c>
      <c r="G124" s="96">
        <f t="shared" si="25"/>
        <v>103.39809211514523</v>
      </c>
      <c r="H124" s="96">
        <f t="shared" si="26"/>
        <v>159.64873523457618</v>
      </c>
    </row>
    <row r="125" spans="2:8" x14ac:dyDescent="0.25">
      <c r="B125" s="75" t="s">
        <v>114</v>
      </c>
      <c r="C125" s="99">
        <f>'POSEBNI DIO'!F179</f>
        <v>815.75</v>
      </c>
      <c r="D125" s="99">
        <f>'POSEBNI DIO'!G179</f>
        <v>1527</v>
      </c>
      <c r="E125" s="99">
        <f>'POSEBNI DIO'!H179</f>
        <v>600</v>
      </c>
      <c r="F125" s="99">
        <f>'POSEBNI DIO'!I179</f>
        <v>531.52</v>
      </c>
      <c r="G125" s="96">
        <f t="shared" si="25"/>
        <v>65.157217284707329</v>
      </c>
      <c r="H125" s="96">
        <f t="shared" si="26"/>
        <v>88.586666666666673</v>
      </c>
    </row>
    <row r="126" spans="2:8" x14ac:dyDescent="0.25">
      <c r="B126" s="75" t="s">
        <v>115</v>
      </c>
      <c r="C126" s="99">
        <f>'POSEBNI DIO'!F180</f>
        <v>597.52</v>
      </c>
      <c r="D126" s="99">
        <f>'POSEBNI DIO'!G180</f>
        <v>14925</v>
      </c>
      <c r="E126" s="99">
        <f>'POSEBNI DIO'!H180</f>
        <v>10000</v>
      </c>
      <c r="F126" s="99">
        <f>'POSEBNI DIO'!I180</f>
        <v>781.35</v>
      </c>
      <c r="G126" s="96">
        <f t="shared" si="25"/>
        <v>130.76549738920872</v>
      </c>
      <c r="H126" s="96">
        <f t="shared" si="26"/>
        <v>7.8134999999999994</v>
      </c>
    </row>
    <row r="127" spans="2:8" x14ac:dyDescent="0.25">
      <c r="B127" s="75" t="s">
        <v>116</v>
      </c>
      <c r="C127" s="99">
        <f>'POSEBNI DIO'!F181</f>
        <v>2311.79</v>
      </c>
      <c r="D127" s="99">
        <f>'POSEBNI DIO'!G181</f>
        <v>3326</v>
      </c>
      <c r="E127" s="99">
        <f>'POSEBNI DIO'!H181</f>
        <v>0</v>
      </c>
      <c r="F127" s="99">
        <f>'POSEBNI DIO'!I181</f>
        <v>0</v>
      </c>
      <c r="G127" s="96">
        <f t="shared" si="25"/>
        <v>0</v>
      </c>
      <c r="H127" s="96" t="e">
        <f t="shared" si="26"/>
        <v>#DIV/0!</v>
      </c>
    </row>
    <row r="128" spans="2:8" x14ac:dyDescent="0.25">
      <c r="B128" s="75" t="s">
        <v>118</v>
      </c>
      <c r="C128" s="99">
        <f>'POSEBNI DIO'!F182</f>
        <v>49.94</v>
      </c>
      <c r="D128" s="99">
        <f>'POSEBNI DIO'!G182</f>
        <v>884</v>
      </c>
      <c r="E128" s="99">
        <f>'POSEBNI DIO'!H182</f>
        <v>0</v>
      </c>
      <c r="F128" s="99">
        <f>'POSEBNI DIO'!I182</f>
        <v>51.95</v>
      </c>
      <c r="G128" s="96">
        <f t="shared" si="25"/>
        <v>104.02482979575491</v>
      </c>
      <c r="H128" s="96" t="e">
        <f t="shared" si="26"/>
        <v>#DIV/0!</v>
      </c>
    </row>
    <row r="129" spans="2:8" x14ac:dyDescent="0.25">
      <c r="B129" s="75" t="s">
        <v>120</v>
      </c>
      <c r="C129" s="99">
        <f>'POSEBNI DIO'!F183</f>
        <v>62788.02</v>
      </c>
      <c r="D129" s="99">
        <f>'POSEBNI DIO'!G183</f>
        <v>30792</v>
      </c>
      <c r="E129" s="99">
        <f>'POSEBNI DIO'!H183</f>
        <v>30279</v>
      </c>
      <c r="F129" s="99">
        <f>'POSEBNI DIO'!I183</f>
        <v>74881.23</v>
      </c>
      <c r="G129" s="96">
        <f t="shared" si="25"/>
        <v>119.26037801478691</v>
      </c>
      <c r="H129" s="96">
        <f t="shared" si="26"/>
        <v>247.30417120776775</v>
      </c>
    </row>
    <row r="130" spans="2:8" x14ac:dyDescent="0.25">
      <c r="B130" s="75" t="s">
        <v>122</v>
      </c>
      <c r="C130" s="99">
        <f>'POSEBNI DIO'!F184</f>
        <v>11995.18</v>
      </c>
      <c r="D130" s="99">
        <f>'POSEBNI DIO'!G184</f>
        <v>14612</v>
      </c>
      <c r="E130" s="99">
        <f>'POSEBNI DIO'!H184</f>
        <v>10000</v>
      </c>
      <c r="F130" s="99">
        <f>'POSEBNI DIO'!I184</f>
        <v>4981.63</v>
      </c>
      <c r="G130" s="96">
        <f t="shared" si="25"/>
        <v>41.530264656303615</v>
      </c>
      <c r="H130" s="96">
        <f t="shared" si="26"/>
        <v>49.816300000000005</v>
      </c>
    </row>
    <row r="131" spans="2:8" x14ac:dyDescent="0.25">
      <c r="B131" s="75" t="s">
        <v>123</v>
      </c>
      <c r="C131" s="99">
        <f>C132</f>
        <v>141</v>
      </c>
      <c r="D131" s="99">
        <f t="shared" ref="D131" si="51">D132</f>
        <v>1156</v>
      </c>
      <c r="E131" s="99">
        <f t="shared" ref="E131" si="52">E132</f>
        <v>100</v>
      </c>
      <c r="F131" s="99">
        <f t="shared" ref="F131" si="53">F132</f>
        <v>40</v>
      </c>
      <c r="G131" s="96">
        <f t="shared" si="25"/>
        <v>28.368794326241137</v>
      </c>
      <c r="H131" s="96">
        <f t="shared" si="26"/>
        <v>40</v>
      </c>
    </row>
    <row r="132" spans="2:8" x14ac:dyDescent="0.25">
      <c r="B132" s="75" t="s">
        <v>124</v>
      </c>
      <c r="C132" s="99">
        <f>'POSEBNI DIO'!F186</f>
        <v>141</v>
      </c>
      <c r="D132" s="99">
        <f>'POSEBNI DIO'!G186</f>
        <v>1156</v>
      </c>
      <c r="E132" s="99">
        <f>'POSEBNI DIO'!H186</f>
        <v>100</v>
      </c>
      <c r="F132" s="99">
        <f>'POSEBNI DIO'!I186</f>
        <v>40</v>
      </c>
      <c r="G132" s="96">
        <f t="shared" si="25"/>
        <v>28.368794326241137</v>
      </c>
      <c r="H132" s="96">
        <f t="shared" si="26"/>
        <v>40</v>
      </c>
    </row>
    <row r="133" spans="2:8" x14ac:dyDescent="0.25">
      <c r="B133" s="75" t="s">
        <v>125</v>
      </c>
      <c r="C133" s="99">
        <f>C134+C135+C136+C137</f>
        <v>4462.4500000000007</v>
      </c>
      <c r="D133" s="99">
        <f t="shared" ref="D133:E133" si="54">D134+D135+D136+D137</f>
        <v>14030</v>
      </c>
      <c r="E133" s="99">
        <f t="shared" si="54"/>
        <v>7467</v>
      </c>
      <c r="F133" s="99">
        <f>F134+F135+F136+F137</f>
        <v>7817.2900000000009</v>
      </c>
      <c r="G133" s="96">
        <f t="shared" si="25"/>
        <v>175.17932974038922</v>
      </c>
      <c r="H133" s="96">
        <f t="shared" si="26"/>
        <v>104.69117450113836</v>
      </c>
    </row>
    <row r="134" spans="2:8" x14ac:dyDescent="0.25">
      <c r="B134" s="75" t="s">
        <v>126</v>
      </c>
      <c r="C134" s="99">
        <f>'POSEBNI DIO'!F188</f>
        <v>228.81</v>
      </c>
      <c r="D134" s="99">
        <f>'POSEBNI DIO'!G188</f>
        <v>4000</v>
      </c>
      <c r="E134" s="99">
        <f>'POSEBNI DIO'!H188</f>
        <v>4200</v>
      </c>
      <c r="F134" s="99">
        <f>'POSEBNI DIO'!I188</f>
        <v>4114.0200000000004</v>
      </c>
      <c r="G134" s="96">
        <f t="shared" si="25"/>
        <v>1798.0070801101351</v>
      </c>
      <c r="H134" s="96">
        <f t="shared" si="26"/>
        <v>97.952857142857155</v>
      </c>
    </row>
    <row r="135" spans="2:8" x14ac:dyDescent="0.25">
      <c r="B135" s="75" t="s">
        <v>127</v>
      </c>
      <c r="C135" s="99">
        <f>'POSEBNI DIO'!F189</f>
        <v>1770.67</v>
      </c>
      <c r="D135" s="99">
        <f>'POSEBNI DIO'!G189</f>
        <v>2230</v>
      </c>
      <c r="E135" s="99">
        <f>'POSEBNI DIO'!H189</f>
        <v>500</v>
      </c>
      <c r="F135" s="99">
        <f>'POSEBNI DIO'!I189</f>
        <v>406.06</v>
      </c>
      <c r="G135" s="96">
        <f t="shared" si="25"/>
        <v>22.932562250447567</v>
      </c>
      <c r="H135" s="96">
        <f t="shared" si="26"/>
        <v>81.211999999999989</v>
      </c>
    </row>
    <row r="136" spans="2:8" x14ac:dyDescent="0.25">
      <c r="B136" s="75" t="s">
        <v>246</v>
      </c>
      <c r="C136" s="99">
        <f>'POSEBNI DIO'!F190</f>
        <v>1956.66</v>
      </c>
      <c r="D136" s="99">
        <f>'POSEBNI DIO'!G190</f>
        <v>1800</v>
      </c>
      <c r="E136" s="99">
        <f>'POSEBNI DIO'!H190</f>
        <v>1500</v>
      </c>
      <c r="F136" s="99">
        <f>'POSEBNI DIO'!I190</f>
        <v>1545.94</v>
      </c>
      <c r="G136" s="96">
        <f t="shared" si="25"/>
        <v>79.009127799413278</v>
      </c>
      <c r="H136" s="96">
        <f t="shared" si="26"/>
        <v>103.06266666666669</v>
      </c>
    </row>
    <row r="137" spans="2:8" x14ac:dyDescent="0.25">
      <c r="B137" s="75" t="s">
        <v>129</v>
      </c>
      <c r="C137" s="99">
        <f>'POSEBNI DIO'!F191</f>
        <v>506.31</v>
      </c>
      <c r="D137" s="99">
        <f>'POSEBNI DIO'!G191</f>
        <v>6000</v>
      </c>
      <c r="E137" s="99">
        <f>'POSEBNI DIO'!H191</f>
        <v>1267</v>
      </c>
      <c r="F137" s="99">
        <f>'POSEBNI DIO'!I191</f>
        <v>1751.27</v>
      </c>
      <c r="G137" s="96">
        <f t="shared" si="25"/>
        <v>345.88888230530699</v>
      </c>
      <c r="H137" s="96">
        <f t="shared" si="26"/>
        <v>138.22178374112076</v>
      </c>
    </row>
    <row r="138" spans="2:8" x14ac:dyDescent="0.25">
      <c r="B138" s="75" t="s">
        <v>130</v>
      </c>
      <c r="C138" s="99">
        <f>C139</f>
        <v>30.35</v>
      </c>
      <c r="D138" s="99">
        <f t="shared" ref="D138" si="55">D139</f>
        <v>0</v>
      </c>
      <c r="E138" s="99">
        <f t="shared" ref="E138" si="56">E139</f>
        <v>0</v>
      </c>
      <c r="F138" s="99">
        <f t="shared" ref="F138" si="57">F139</f>
        <v>0</v>
      </c>
      <c r="G138" s="96">
        <f t="shared" si="25"/>
        <v>0</v>
      </c>
      <c r="H138" s="96" t="e">
        <f t="shared" si="26"/>
        <v>#DIV/0!</v>
      </c>
    </row>
    <row r="139" spans="2:8" x14ac:dyDescent="0.25">
      <c r="B139" s="75" t="s">
        <v>131</v>
      </c>
      <c r="C139" s="99">
        <f>C140+C141</f>
        <v>30.35</v>
      </c>
      <c r="D139" s="99">
        <f t="shared" ref="D139:F139" si="58">D140+D141</f>
        <v>0</v>
      </c>
      <c r="E139" s="99">
        <f t="shared" si="58"/>
        <v>0</v>
      </c>
      <c r="F139" s="99">
        <f t="shared" si="58"/>
        <v>0</v>
      </c>
      <c r="G139" s="96">
        <f t="shared" si="25"/>
        <v>0</v>
      </c>
      <c r="H139" s="96" t="e">
        <f t="shared" si="26"/>
        <v>#DIV/0!</v>
      </c>
    </row>
    <row r="140" spans="2:8" x14ac:dyDescent="0.25">
      <c r="B140" s="75" t="s">
        <v>132</v>
      </c>
      <c r="C140" s="99">
        <f>'POSEBNI DIO'!F194</f>
        <v>0</v>
      </c>
      <c r="D140" s="99">
        <v>0</v>
      </c>
      <c r="E140" s="99">
        <v>0</v>
      </c>
      <c r="F140" s="99">
        <v>0</v>
      </c>
      <c r="G140" s="96" t="e">
        <f t="shared" si="25"/>
        <v>#DIV/0!</v>
      </c>
      <c r="H140" s="96" t="e">
        <f t="shared" si="26"/>
        <v>#DIV/0!</v>
      </c>
    </row>
    <row r="141" spans="2:8" x14ac:dyDescent="0.25">
      <c r="B141" s="75" t="s">
        <v>134</v>
      </c>
      <c r="C141" s="99">
        <f>'POSEBNI DIO'!F195</f>
        <v>30.35</v>
      </c>
      <c r="D141" s="99">
        <f>'POSEBNI DIO'!G195</f>
        <v>0</v>
      </c>
      <c r="E141" s="99">
        <f>'POSEBNI DIO'!H195</f>
        <v>0</v>
      </c>
      <c r="F141" s="99">
        <f>'POSEBNI DIO'!I195</f>
        <v>0</v>
      </c>
      <c r="G141" s="96">
        <f t="shared" ref="G141:G204" si="59">F141/C141*100</f>
        <v>0</v>
      </c>
      <c r="H141" s="96" t="e">
        <f t="shared" ref="H141:H204" si="60">F141/E141*100</f>
        <v>#DIV/0!</v>
      </c>
    </row>
    <row r="142" spans="2:8" x14ac:dyDescent="0.25">
      <c r="B142" s="75" t="s">
        <v>135</v>
      </c>
      <c r="C142" s="99">
        <f>C143</f>
        <v>5192.1099999999997</v>
      </c>
      <c r="D142" s="99">
        <f t="shared" ref="D142:D143" si="61">D143</f>
        <v>6000</v>
      </c>
      <c r="E142" s="99">
        <f t="shared" ref="E142:E143" si="62">E143</f>
        <v>6000</v>
      </c>
      <c r="F142" s="99">
        <f t="shared" ref="F142:F143" si="63">F143</f>
        <v>6402.91</v>
      </c>
      <c r="G142" s="96">
        <f t="shared" si="59"/>
        <v>123.31999899848039</v>
      </c>
      <c r="H142" s="96">
        <f t="shared" si="60"/>
        <v>106.71516666666668</v>
      </c>
    </row>
    <row r="143" spans="2:8" x14ac:dyDescent="0.25">
      <c r="B143" s="75" t="s">
        <v>266</v>
      </c>
      <c r="C143" s="99">
        <f>C144</f>
        <v>5192.1099999999997</v>
      </c>
      <c r="D143" s="99">
        <f t="shared" si="61"/>
        <v>6000</v>
      </c>
      <c r="E143" s="99">
        <f t="shared" si="62"/>
        <v>6000</v>
      </c>
      <c r="F143" s="99">
        <f t="shared" si="63"/>
        <v>6402.91</v>
      </c>
      <c r="G143" s="96">
        <f t="shared" si="59"/>
        <v>123.31999899848039</v>
      </c>
      <c r="H143" s="96">
        <f t="shared" si="60"/>
        <v>106.71516666666668</v>
      </c>
    </row>
    <row r="144" spans="2:8" ht="14.25" customHeight="1" x14ac:dyDescent="0.25">
      <c r="B144" s="75" t="s">
        <v>267</v>
      </c>
      <c r="C144" s="99">
        <f>'POSEBNI DIO'!F198</f>
        <v>5192.1099999999997</v>
      </c>
      <c r="D144" s="99">
        <f>'POSEBNI DIO'!G198</f>
        <v>6000</v>
      </c>
      <c r="E144" s="99">
        <f>'POSEBNI DIO'!H198</f>
        <v>6000</v>
      </c>
      <c r="F144" s="99">
        <f>'POSEBNI DIO'!I198</f>
        <v>6402.91</v>
      </c>
      <c r="G144" s="96">
        <f t="shared" si="59"/>
        <v>123.31999899848039</v>
      </c>
      <c r="H144" s="96">
        <f t="shared" si="60"/>
        <v>106.71516666666668</v>
      </c>
    </row>
    <row r="145" spans="2:8" ht="14.25" customHeight="1" x14ac:dyDescent="0.25">
      <c r="B145" s="75" t="s">
        <v>279</v>
      </c>
      <c r="C145" s="99">
        <f>C146</f>
        <v>1450</v>
      </c>
      <c r="D145" s="99">
        <f t="shared" ref="D145:F145" si="64">D146</f>
        <v>0</v>
      </c>
      <c r="E145" s="99">
        <f t="shared" si="64"/>
        <v>500</v>
      </c>
      <c r="F145" s="99">
        <f t="shared" si="64"/>
        <v>1750</v>
      </c>
      <c r="G145" s="96">
        <f t="shared" si="59"/>
        <v>120.68965517241379</v>
      </c>
      <c r="H145" s="96">
        <f t="shared" si="60"/>
        <v>350</v>
      </c>
    </row>
    <row r="146" spans="2:8" ht="14.25" customHeight="1" x14ac:dyDescent="0.25">
      <c r="B146" s="75" t="s">
        <v>280</v>
      </c>
      <c r="C146" s="99">
        <f>C147</f>
        <v>1450</v>
      </c>
      <c r="D146" s="99">
        <f t="shared" ref="D146:F146" si="65">D147</f>
        <v>0</v>
      </c>
      <c r="E146" s="99">
        <f t="shared" si="65"/>
        <v>500</v>
      </c>
      <c r="F146" s="99">
        <f t="shared" si="65"/>
        <v>1750</v>
      </c>
      <c r="G146" s="96">
        <f t="shared" si="59"/>
        <v>120.68965517241379</v>
      </c>
      <c r="H146" s="96">
        <f t="shared" si="60"/>
        <v>350</v>
      </c>
    </row>
    <row r="147" spans="2:8" x14ac:dyDescent="0.25">
      <c r="B147" s="75" t="s">
        <v>281</v>
      </c>
      <c r="C147" s="99">
        <f>'POSEBNI DIO'!F201</f>
        <v>1450</v>
      </c>
      <c r="D147" s="99">
        <v>0</v>
      </c>
      <c r="E147" s="99">
        <f>'POSEBNI DIO'!H201</f>
        <v>500</v>
      </c>
      <c r="F147" s="99">
        <f>'POSEBNI DIO'!I201</f>
        <v>1750</v>
      </c>
      <c r="G147" s="96">
        <f t="shared" si="59"/>
        <v>120.68965517241379</v>
      </c>
      <c r="H147" s="96">
        <f t="shared" si="60"/>
        <v>350</v>
      </c>
    </row>
    <row r="148" spans="2:8" x14ac:dyDescent="0.25">
      <c r="B148" s="75" t="s">
        <v>136</v>
      </c>
      <c r="C148" s="99">
        <f>C149+C152</f>
        <v>16294.18</v>
      </c>
      <c r="D148" s="99">
        <f t="shared" ref="D148" si="66">D149+D152</f>
        <v>22820</v>
      </c>
      <c r="E148" s="99">
        <f t="shared" ref="E148" si="67">E149+E152</f>
        <v>1500</v>
      </c>
      <c r="F148" s="99">
        <f>F149+F152</f>
        <v>2174.63</v>
      </c>
      <c r="G148" s="96">
        <f t="shared" si="59"/>
        <v>13.346053621599859</v>
      </c>
      <c r="H148" s="96">
        <f t="shared" si="60"/>
        <v>144.97533333333334</v>
      </c>
    </row>
    <row r="149" spans="2:8" x14ac:dyDescent="0.25">
      <c r="B149" s="75" t="s">
        <v>137</v>
      </c>
      <c r="C149" s="99">
        <f>C150</f>
        <v>0</v>
      </c>
      <c r="D149" s="99">
        <f t="shared" ref="D149:D150" si="68">D150</f>
        <v>3200</v>
      </c>
      <c r="E149" s="99">
        <f t="shared" ref="E149:E150" si="69">E150</f>
        <v>0</v>
      </c>
      <c r="F149" s="99">
        <f t="shared" ref="F149:F150" si="70">F150</f>
        <v>0</v>
      </c>
      <c r="G149" s="96" t="e">
        <f t="shared" si="59"/>
        <v>#DIV/0!</v>
      </c>
      <c r="H149" s="96" t="e">
        <f t="shared" si="60"/>
        <v>#DIV/0!</v>
      </c>
    </row>
    <row r="150" spans="2:8" x14ac:dyDescent="0.25">
      <c r="B150" s="75" t="s">
        <v>247</v>
      </c>
      <c r="C150" s="99">
        <f>C151</f>
        <v>0</v>
      </c>
      <c r="D150" s="99">
        <f t="shared" si="68"/>
        <v>3200</v>
      </c>
      <c r="E150" s="99">
        <f t="shared" si="69"/>
        <v>0</v>
      </c>
      <c r="F150" s="99">
        <f t="shared" si="70"/>
        <v>0</v>
      </c>
      <c r="G150" s="96" t="e">
        <f t="shared" si="59"/>
        <v>#DIV/0!</v>
      </c>
      <c r="H150" s="96" t="e">
        <f t="shared" si="60"/>
        <v>#DIV/0!</v>
      </c>
    </row>
    <row r="151" spans="2:8" x14ac:dyDescent="0.25">
      <c r="B151" s="75" t="s">
        <v>138</v>
      </c>
      <c r="C151" s="99">
        <f>'POSEBNI DIO'!F205</f>
        <v>0</v>
      </c>
      <c r="D151" s="99">
        <f>'POSEBNI DIO'!G205</f>
        <v>3200</v>
      </c>
      <c r="E151" s="99">
        <f>'POSEBNI DIO'!H205</f>
        <v>0</v>
      </c>
      <c r="F151" s="99">
        <f>'POSEBNI DIO'!I205</f>
        <v>0</v>
      </c>
      <c r="G151" s="96" t="e">
        <f t="shared" si="59"/>
        <v>#DIV/0!</v>
      </c>
      <c r="H151" s="96" t="e">
        <f t="shared" si="60"/>
        <v>#DIV/0!</v>
      </c>
    </row>
    <row r="152" spans="2:8" x14ac:dyDescent="0.25">
      <c r="B152" s="75" t="s">
        <v>139</v>
      </c>
      <c r="C152" s="99">
        <f>C153+C162+C160+C158</f>
        <v>16294.18</v>
      </c>
      <c r="D152" s="99">
        <f>D153+D162+D160+D158</f>
        <v>19620</v>
      </c>
      <c r="E152" s="99">
        <f>E153+E162+E160+E158</f>
        <v>1500</v>
      </c>
      <c r="F152" s="99">
        <f>F153+F162+F160+F158</f>
        <v>2174.63</v>
      </c>
      <c r="G152" s="96">
        <f t="shared" si="59"/>
        <v>13.346053621599859</v>
      </c>
      <c r="H152" s="96">
        <f t="shared" si="60"/>
        <v>144.97533333333334</v>
      </c>
    </row>
    <row r="153" spans="2:8" x14ac:dyDescent="0.25">
      <c r="B153" s="75" t="s">
        <v>140</v>
      </c>
      <c r="C153" s="99">
        <f>C154+C155+C156+C157</f>
        <v>6334.75</v>
      </c>
      <c r="D153" s="99">
        <f t="shared" ref="D153:E153" si="71">D154+D155+D156+D157</f>
        <v>18620</v>
      </c>
      <c r="E153" s="99">
        <f t="shared" si="71"/>
        <v>1500</v>
      </c>
      <c r="F153" s="99">
        <f>F154+F155+F156+F157</f>
        <v>1817.2400000000002</v>
      </c>
      <c r="G153" s="96">
        <f t="shared" si="59"/>
        <v>28.686846363313474</v>
      </c>
      <c r="H153" s="96">
        <f t="shared" si="60"/>
        <v>121.14933333333336</v>
      </c>
    </row>
    <row r="154" spans="2:8" x14ac:dyDescent="0.25">
      <c r="B154" s="75" t="s">
        <v>141</v>
      </c>
      <c r="C154" s="99">
        <f>'POSEBNI DIO'!F208</f>
        <v>3964.75</v>
      </c>
      <c r="D154" s="99">
        <f>'POSEBNI DIO'!G208</f>
        <v>9000</v>
      </c>
      <c r="E154" s="99">
        <f>'POSEBNI DIO'!H208</f>
        <v>0</v>
      </c>
      <c r="F154" s="99">
        <f>'POSEBNI DIO'!I208</f>
        <v>0</v>
      </c>
      <c r="G154" s="96">
        <f t="shared" si="59"/>
        <v>0</v>
      </c>
      <c r="H154" s="96" t="e">
        <f t="shared" si="60"/>
        <v>#DIV/0!</v>
      </c>
    </row>
    <row r="155" spans="2:8" x14ac:dyDescent="0.25">
      <c r="B155" s="75" t="s">
        <v>142</v>
      </c>
      <c r="C155" s="99">
        <f>'POSEBNI DIO'!F209</f>
        <v>0</v>
      </c>
      <c r="D155" s="99">
        <f>'POSEBNI DIO'!G209</f>
        <v>4620</v>
      </c>
      <c r="E155" s="99">
        <f>'POSEBNI DIO'!H209</f>
        <v>1500</v>
      </c>
      <c r="F155" s="99">
        <f>'POSEBNI DIO'!I209</f>
        <v>1283.6300000000001</v>
      </c>
      <c r="G155" s="96" t="e">
        <f t="shared" si="59"/>
        <v>#DIV/0!</v>
      </c>
      <c r="H155" s="96">
        <f t="shared" si="60"/>
        <v>85.575333333333333</v>
      </c>
    </row>
    <row r="156" spans="2:8" x14ac:dyDescent="0.25">
      <c r="B156" s="75" t="s">
        <v>143</v>
      </c>
      <c r="C156" s="99">
        <f>'POSEBNI DIO'!F210</f>
        <v>2370</v>
      </c>
      <c r="D156" s="99">
        <v>0</v>
      </c>
      <c r="E156" s="99">
        <v>0</v>
      </c>
      <c r="F156" s="99">
        <f>'POSEBNI DIO'!I210</f>
        <v>533.61</v>
      </c>
      <c r="G156" s="96">
        <f t="shared" si="59"/>
        <v>22.515189873417722</v>
      </c>
      <c r="H156" s="96" t="e">
        <f t="shared" si="60"/>
        <v>#DIV/0!</v>
      </c>
    </row>
    <row r="157" spans="2:8" x14ac:dyDescent="0.25">
      <c r="B157" s="75" t="s">
        <v>294</v>
      </c>
      <c r="C157" s="99">
        <v>0</v>
      </c>
      <c r="D157" s="99">
        <f>'POSEBNI DIO'!G211</f>
        <v>5000</v>
      </c>
      <c r="E157" s="99">
        <f>'POSEBNI DIO'!H211</f>
        <v>0</v>
      </c>
      <c r="F157" s="99"/>
      <c r="G157" s="96" t="e">
        <f t="shared" si="59"/>
        <v>#DIV/0!</v>
      </c>
      <c r="H157" s="96" t="e">
        <f t="shared" si="60"/>
        <v>#DIV/0!</v>
      </c>
    </row>
    <row r="158" spans="2:8" x14ac:dyDescent="0.25">
      <c r="B158" s="75" t="s">
        <v>284</v>
      </c>
      <c r="C158" s="99">
        <f>C159</f>
        <v>9841.2800000000007</v>
      </c>
      <c r="D158" s="99">
        <f t="shared" ref="D158:F158" si="72">D159</f>
        <v>0</v>
      </c>
      <c r="E158" s="99">
        <f t="shared" si="72"/>
        <v>0</v>
      </c>
      <c r="F158" s="99">
        <f t="shared" si="72"/>
        <v>0</v>
      </c>
      <c r="G158" s="96">
        <f t="shared" si="59"/>
        <v>0</v>
      </c>
      <c r="H158" s="96" t="e">
        <f t="shared" si="60"/>
        <v>#DIV/0!</v>
      </c>
    </row>
    <row r="159" spans="2:8" x14ac:dyDescent="0.25">
      <c r="B159" s="75" t="s">
        <v>285</v>
      </c>
      <c r="C159" s="99">
        <f>'POSEBNI DIO'!F213</f>
        <v>9841.2800000000007</v>
      </c>
      <c r="D159" s="99">
        <v>0</v>
      </c>
      <c r="E159" s="99">
        <f>'POSEBNI DIO'!H213</f>
        <v>0</v>
      </c>
      <c r="F159" s="99">
        <f>'POSEBNI DIO'!I213</f>
        <v>0</v>
      </c>
      <c r="G159" s="96">
        <f t="shared" si="59"/>
        <v>0</v>
      </c>
      <c r="H159" s="96" t="e">
        <f t="shared" si="60"/>
        <v>#DIV/0!</v>
      </c>
    </row>
    <row r="160" spans="2:8" x14ac:dyDescent="0.25">
      <c r="B160" s="75" t="s">
        <v>144</v>
      </c>
      <c r="C160" s="99">
        <f>C161</f>
        <v>118.15</v>
      </c>
      <c r="D160" s="99">
        <f t="shared" ref="D160:F160" si="73">D161</f>
        <v>0</v>
      </c>
      <c r="E160" s="99">
        <f t="shared" si="73"/>
        <v>0</v>
      </c>
      <c r="F160" s="99">
        <f t="shared" si="73"/>
        <v>357.39</v>
      </c>
      <c r="G160" s="96">
        <f t="shared" si="59"/>
        <v>302.48836225137535</v>
      </c>
      <c r="H160" s="96" t="e">
        <f t="shared" si="60"/>
        <v>#DIV/0!</v>
      </c>
    </row>
    <row r="161" spans="2:8" x14ac:dyDescent="0.25">
      <c r="B161" s="75" t="s">
        <v>145</v>
      </c>
      <c r="C161" s="99">
        <f>'POSEBNI DIO'!F215</f>
        <v>118.15</v>
      </c>
      <c r="D161" s="99">
        <v>0</v>
      </c>
      <c r="E161" s="99">
        <f>'POSEBNI DIO'!H215</f>
        <v>0</v>
      </c>
      <c r="F161" s="99">
        <f>'POSEBNI DIO'!I215</f>
        <v>357.39</v>
      </c>
      <c r="G161" s="96">
        <f t="shared" si="59"/>
        <v>302.48836225137535</v>
      </c>
      <c r="H161" s="96" t="e">
        <f t="shared" si="60"/>
        <v>#DIV/0!</v>
      </c>
    </row>
    <row r="162" spans="2:8" x14ac:dyDescent="0.25">
      <c r="B162" s="75" t="s">
        <v>146</v>
      </c>
      <c r="C162" s="99">
        <f>C163</f>
        <v>0</v>
      </c>
      <c r="D162" s="99">
        <f t="shared" ref="D162:F162" si="74">D163</f>
        <v>1000</v>
      </c>
      <c r="E162" s="99">
        <f t="shared" si="74"/>
        <v>0</v>
      </c>
      <c r="F162" s="99">
        <f t="shared" si="74"/>
        <v>0</v>
      </c>
      <c r="G162" s="96" t="e">
        <f t="shared" si="59"/>
        <v>#DIV/0!</v>
      </c>
      <c r="H162" s="96" t="e">
        <f t="shared" si="60"/>
        <v>#DIV/0!</v>
      </c>
    </row>
    <row r="163" spans="2:8" x14ac:dyDescent="0.25">
      <c r="B163" s="75" t="s">
        <v>147</v>
      </c>
      <c r="C163" s="99">
        <f>'POSEBNI DIO'!F217</f>
        <v>0</v>
      </c>
      <c r="D163" s="99">
        <f>'POSEBNI DIO'!G217</f>
        <v>1000</v>
      </c>
      <c r="E163" s="99">
        <f>'POSEBNI DIO'!H217</f>
        <v>0</v>
      </c>
      <c r="F163" s="99">
        <v>0</v>
      </c>
      <c r="G163" s="96" t="e">
        <f t="shared" si="59"/>
        <v>#DIV/0!</v>
      </c>
      <c r="H163" s="96" t="e">
        <f t="shared" si="60"/>
        <v>#DIV/0!</v>
      </c>
    </row>
    <row r="164" spans="2:8" x14ac:dyDescent="0.25">
      <c r="B164" s="75"/>
      <c r="C164" s="99"/>
      <c r="D164" s="99"/>
      <c r="E164" s="99"/>
      <c r="F164" s="99"/>
      <c r="G164" s="96" t="e">
        <f t="shared" si="59"/>
        <v>#DIV/0!</v>
      </c>
      <c r="H164" s="96" t="e">
        <f t="shared" si="60"/>
        <v>#DIV/0!</v>
      </c>
    </row>
    <row r="165" spans="2:8" x14ac:dyDescent="0.25">
      <c r="B165" s="10" t="s">
        <v>67</v>
      </c>
      <c r="C165" s="101"/>
      <c r="D165" s="101"/>
      <c r="E165" s="102"/>
      <c r="F165" s="98"/>
      <c r="G165" s="96"/>
      <c r="H165" s="96"/>
    </row>
    <row r="166" spans="2:8" x14ac:dyDescent="0.25">
      <c r="B166" s="85" t="s">
        <v>63</v>
      </c>
      <c r="C166" s="101">
        <f>C167+C220</f>
        <v>399082.25</v>
      </c>
      <c r="D166" s="101">
        <f>D167+D220</f>
        <v>380105</v>
      </c>
      <c r="E166" s="101">
        <f>E167+E220</f>
        <v>377846</v>
      </c>
      <c r="F166" s="101">
        <f>F167+F220</f>
        <v>369923.35</v>
      </c>
      <c r="G166" s="96">
        <f t="shared" si="59"/>
        <v>92.693511174701442</v>
      </c>
      <c r="H166" s="96">
        <f t="shared" si="60"/>
        <v>97.903206597396817</v>
      </c>
    </row>
    <row r="167" spans="2:8" x14ac:dyDescent="0.25">
      <c r="B167" s="77" t="s">
        <v>148</v>
      </c>
      <c r="C167" s="99">
        <f>C168+C175+C206+C211+C214</f>
        <v>327508.71999999997</v>
      </c>
      <c r="D167" s="99">
        <f t="shared" ref="D167:F167" si="75">D168+D175+D206+D211+D214</f>
        <v>347341</v>
      </c>
      <c r="E167" s="99">
        <f>E168+E175+E206+E211+E214</f>
        <v>350846</v>
      </c>
      <c r="F167" s="99">
        <f t="shared" si="75"/>
        <v>353280.58999999997</v>
      </c>
      <c r="G167" s="96">
        <f t="shared" si="59"/>
        <v>107.86906376111145</v>
      </c>
      <c r="H167" s="96">
        <f t="shared" si="60"/>
        <v>100.69391983947371</v>
      </c>
    </row>
    <row r="168" spans="2:8" x14ac:dyDescent="0.25">
      <c r="B168" s="77" t="s">
        <v>99</v>
      </c>
      <c r="C168" s="99">
        <f>C169+C171+C173</f>
        <v>64856.38</v>
      </c>
      <c r="D168" s="99">
        <f t="shared" ref="D168" si="76">D169+D171+D173</f>
        <v>53572</v>
      </c>
      <c r="E168" s="99">
        <f>E169+E171+E173</f>
        <v>69324</v>
      </c>
      <c r="F168" s="99">
        <f t="shared" ref="F168" si="77">F169+F171+F173</f>
        <v>84403.48</v>
      </c>
      <c r="G168" s="96">
        <f t="shared" si="59"/>
        <v>130.13905493954488</v>
      </c>
      <c r="H168" s="96">
        <f t="shared" si="60"/>
        <v>121.75217817783161</v>
      </c>
    </row>
    <row r="169" spans="2:8" x14ac:dyDescent="0.25">
      <c r="B169" s="77" t="s">
        <v>241</v>
      </c>
      <c r="C169" s="99">
        <f>C170</f>
        <v>32477.03</v>
      </c>
      <c r="D169" s="99">
        <f t="shared" ref="D169" si="78">D170</f>
        <v>32533</v>
      </c>
      <c r="E169" s="99">
        <f>E170</f>
        <v>38054</v>
      </c>
      <c r="F169" s="99">
        <f t="shared" ref="F169" si="79">F170</f>
        <v>47064.17</v>
      </c>
      <c r="G169" s="96">
        <f t="shared" si="59"/>
        <v>144.91525241070383</v>
      </c>
      <c r="H169" s="96">
        <f t="shared" si="60"/>
        <v>123.67732695643032</v>
      </c>
    </row>
    <row r="170" spans="2:8" x14ac:dyDescent="0.25">
      <c r="B170" s="75" t="s">
        <v>95</v>
      </c>
      <c r="C170" s="99">
        <f>'POSEBNI DIO'!F228+'POSEBNI DIO'!F296</f>
        <v>32477.03</v>
      </c>
      <c r="D170" s="99">
        <f>'POSEBNI DIO'!G228</f>
        <v>32533</v>
      </c>
      <c r="E170" s="99">
        <f>'POSEBNI DIO'!H296+'POSEBNI DIO'!H228</f>
        <v>38054</v>
      </c>
      <c r="F170" s="99">
        <f>'POSEBNI DIO'!I228</f>
        <v>47064.17</v>
      </c>
      <c r="G170" s="96">
        <f t="shared" si="59"/>
        <v>144.91525241070383</v>
      </c>
      <c r="H170" s="96">
        <f t="shared" si="60"/>
        <v>123.67732695643032</v>
      </c>
    </row>
    <row r="171" spans="2:8" x14ac:dyDescent="0.25">
      <c r="B171" s="75" t="s">
        <v>100</v>
      </c>
      <c r="C171" s="99">
        <f>C172</f>
        <v>27020.73</v>
      </c>
      <c r="D171" s="99">
        <f t="shared" ref="D171" si="80">D172</f>
        <v>15685</v>
      </c>
      <c r="E171" s="99">
        <f t="shared" ref="E171" si="81">E172</f>
        <v>25000</v>
      </c>
      <c r="F171" s="99">
        <f t="shared" ref="F171" si="82">F172</f>
        <v>29459.5</v>
      </c>
      <c r="G171" s="96">
        <f t="shared" si="59"/>
        <v>109.02555186332863</v>
      </c>
      <c r="H171" s="96">
        <f t="shared" si="60"/>
        <v>117.83799999999999</v>
      </c>
    </row>
    <row r="172" spans="2:8" x14ac:dyDescent="0.25">
      <c r="B172" s="75" t="s">
        <v>96</v>
      </c>
      <c r="C172" s="99">
        <f>'POSEBNI DIO'!F230+'POSEBNI DIO'!F298</f>
        <v>27020.73</v>
      </c>
      <c r="D172" s="99">
        <f>'POSEBNI DIO'!G230</f>
        <v>15685</v>
      </c>
      <c r="E172" s="99">
        <f>'POSEBNI DIO'!H230</f>
        <v>25000</v>
      </c>
      <c r="F172" s="99">
        <f>'POSEBNI DIO'!I230</f>
        <v>29459.5</v>
      </c>
      <c r="G172" s="96">
        <f t="shared" si="59"/>
        <v>109.02555186332863</v>
      </c>
      <c r="H172" s="96">
        <f t="shared" si="60"/>
        <v>117.83799999999999</v>
      </c>
    </row>
    <row r="173" spans="2:8" x14ac:dyDescent="0.25">
      <c r="B173" s="75" t="s">
        <v>101</v>
      </c>
      <c r="C173" s="99">
        <f>C174</f>
        <v>5358.62</v>
      </c>
      <c r="D173" s="99">
        <f t="shared" ref="D173:F173" si="83">D174</f>
        <v>5354</v>
      </c>
      <c r="E173" s="99">
        <f t="shared" si="83"/>
        <v>6270</v>
      </c>
      <c r="F173" s="99">
        <f t="shared" si="83"/>
        <v>7879.81</v>
      </c>
      <c r="G173" s="96">
        <f t="shared" si="59"/>
        <v>147.04924028947752</v>
      </c>
      <c r="H173" s="96">
        <f t="shared" si="60"/>
        <v>125.67480063795853</v>
      </c>
    </row>
    <row r="174" spans="2:8" x14ac:dyDescent="0.25">
      <c r="B174" s="75" t="s">
        <v>97</v>
      </c>
      <c r="C174" s="99">
        <f>'POSEBNI DIO'!F232+'POSEBNI DIO'!F300</f>
        <v>5358.62</v>
      </c>
      <c r="D174" s="99">
        <f>'POSEBNI DIO'!G232</f>
        <v>5354</v>
      </c>
      <c r="E174" s="99">
        <f>'POSEBNI DIO'!H232+'POSEBNI DIO'!H300</f>
        <v>6270</v>
      </c>
      <c r="F174" s="99">
        <f>'POSEBNI DIO'!I232</f>
        <v>7879.81</v>
      </c>
      <c r="G174" s="96">
        <f t="shared" si="59"/>
        <v>147.04924028947752</v>
      </c>
      <c r="H174" s="96">
        <f t="shared" si="60"/>
        <v>125.67480063795853</v>
      </c>
    </row>
    <row r="175" spans="2:8" x14ac:dyDescent="0.25">
      <c r="B175" s="75" t="s">
        <v>102</v>
      </c>
      <c r="C175" s="99">
        <f>C176+C181+C188+C198+C200</f>
        <v>245080.15000000002</v>
      </c>
      <c r="D175" s="99">
        <f>D176+D181+D188+D198+D200</f>
        <v>280269</v>
      </c>
      <c r="E175" s="99">
        <f>E176+E181+E188+E198+E200</f>
        <v>268022</v>
      </c>
      <c r="F175" s="99">
        <f>F176+F181+F188+F198+F200</f>
        <v>255416.11</v>
      </c>
      <c r="G175" s="96">
        <f t="shared" si="59"/>
        <v>104.2173794980948</v>
      </c>
      <c r="H175" s="96">
        <f t="shared" si="60"/>
        <v>95.296695793628871</v>
      </c>
    </row>
    <row r="176" spans="2:8" x14ac:dyDescent="0.25">
      <c r="B176" s="75" t="s">
        <v>103</v>
      </c>
      <c r="C176" s="99">
        <f>C177+C178+C179+C180</f>
        <v>29907.97</v>
      </c>
      <c r="D176" s="99">
        <f t="shared" ref="D176" si="84">D177+D178+D179+D180</f>
        <v>10707</v>
      </c>
      <c r="E176" s="99">
        <f t="shared" ref="E176" si="85">E177+E178+E179+E180</f>
        <v>13036</v>
      </c>
      <c r="F176" s="99">
        <f t="shared" ref="F176" si="86">F177+F178+F179+F180</f>
        <v>17723.3</v>
      </c>
      <c r="G176" s="96">
        <f t="shared" si="59"/>
        <v>59.259454921213305</v>
      </c>
      <c r="H176" s="96">
        <f t="shared" si="60"/>
        <v>135.95658177355017</v>
      </c>
    </row>
    <row r="177" spans="2:8" x14ac:dyDescent="0.25">
      <c r="B177" s="75" t="s">
        <v>104</v>
      </c>
      <c r="C177" s="99">
        <f>'POSEBNI DIO'!F235</f>
        <v>17147.650000000001</v>
      </c>
      <c r="D177" s="99">
        <f>'POSEBNI DIO'!G235</f>
        <v>6224</v>
      </c>
      <c r="E177" s="99">
        <f>'POSEBNI DIO'!H235</f>
        <v>7000</v>
      </c>
      <c r="F177" s="99">
        <f>'POSEBNI DIO'!I235</f>
        <v>14266.45</v>
      </c>
      <c r="G177" s="96">
        <f t="shared" si="59"/>
        <v>83.197697643700437</v>
      </c>
      <c r="H177" s="96">
        <f t="shared" si="60"/>
        <v>203.8064285714286</v>
      </c>
    </row>
    <row r="178" spans="2:8" x14ac:dyDescent="0.25">
      <c r="B178" s="75" t="s">
        <v>105</v>
      </c>
      <c r="C178" s="99">
        <f>'POSEBNI DIO'!F236+'POSEBNI DIO'!F302</f>
        <v>0</v>
      </c>
      <c r="D178" s="99">
        <f>'POSEBNI DIO'!G236</f>
        <v>0</v>
      </c>
      <c r="E178" s="99">
        <f>'POSEBNI DIO'!H236</f>
        <v>0</v>
      </c>
      <c r="F178" s="99">
        <f>'POSEBNI DIO'!I236</f>
        <v>0</v>
      </c>
      <c r="G178" s="96" t="e">
        <f t="shared" si="59"/>
        <v>#DIV/0!</v>
      </c>
      <c r="H178" s="96" t="e">
        <f t="shared" si="60"/>
        <v>#DIV/0!</v>
      </c>
    </row>
    <row r="179" spans="2:8" x14ac:dyDescent="0.25">
      <c r="B179" s="75" t="s">
        <v>106</v>
      </c>
      <c r="C179" s="133">
        <f>'POSEBNI DIO'!F237</f>
        <v>12657.52</v>
      </c>
      <c r="D179" s="99">
        <f>'POSEBNI DIO'!G237</f>
        <v>4383</v>
      </c>
      <c r="E179" s="99">
        <f>'POSEBNI DIO'!H237</f>
        <v>5836</v>
      </c>
      <c r="F179" s="99">
        <f>'POSEBNI DIO'!I237</f>
        <v>3226.35</v>
      </c>
      <c r="G179" s="96">
        <f t="shared" si="59"/>
        <v>25.489590377893929</v>
      </c>
      <c r="H179" s="96">
        <f t="shared" si="60"/>
        <v>55.2835846470185</v>
      </c>
    </row>
    <row r="180" spans="2:8" x14ac:dyDescent="0.25">
      <c r="B180" s="75" t="s">
        <v>149</v>
      </c>
      <c r="C180" s="99">
        <f>'POSEBNI DIO'!F238</f>
        <v>102.8</v>
      </c>
      <c r="D180" s="99">
        <f>'POSEBNI DIO'!G238</f>
        <v>100</v>
      </c>
      <c r="E180" s="99">
        <f>'POSEBNI DIO'!H238</f>
        <v>200</v>
      </c>
      <c r="F180" s="99">
        <f>'POSEBNI DIO'!I238</f>
        <v>230.5</v>
      </c>
      <c r="G180" s="96">
        <f t="shared" si="59"/>
        <v>224.22178988326849</v>
      </c>
      <c r="H180" s="96">
        <f t="shared" si="60"/>
        <v>115.25000000000001</v>
      </c>
    </row>
    <row r="181" spans="2:8" x14ac:dyDescent="0.25">
      <c r="B181" s="75" t="s">
        <v>107</v>
      </c>
      <c r="C181" s="99">
        <f>C182+C183+C184+C185+C186+C187</f>
        <v>57200.090000000011</v>
      </c>
      <c r="D181" s="99">
        <f t="shared" ref="D181" si="87">D182+D183+D184+D185+D186+D187</f>
        <v>90375</v>
      </c>
      <c r="E181" s="99">
        <f t="shared" ref="E181" si="88">E182+E183+E184+E185+E186+E187</f>
        <v>88475</v>
      </c>
      <c r="F181" s="99">
        <f t="shared" ref="F181" si="89">F182+F183+F184+F185+F186+F187</f>
        <v>51141.81</v>
      </c>
      <c r="G181" s="96">
        <f t="shared" si="59"/>
        <v>89.408618063363164</v>
      </c>
      <c r="H181" s="96">
        <f t="shared" si="60"/>
        <v>57.803684656682677</v>
      </c>
    </row>
    <row r="182" spans="2:8" x14ac:dyDescent="0.25">
      <c r="B182" s="75" t="s">
        <v>108</v>
      </c>
      <c r="C182" s="99">
        <f>'POSEBNI DIO'!F240</f>
        <v>15836.79</v>
      </c>
      <c r="D182" s="99">
        <f>'POSEBNI DIO'!G240</f>
        <v>12075</v>
      </c>
      <c r="E182" s="99">
        <f>'POSEBNI DIO'!H240</f>
        <v>12075</v>
      </c>
      <c r="F182" s="99">
        <f>'POSEBNI DIO'!I240</f>
        <v>14313.29</v>
      </c>
      <c r="G182" s="96">
        <f t="shared" si="59"/>
        <v>90.379994935842433</v>
      </c>
      <c r="H182" s="96">
        <f t="shared" si="60"/>
        <v>118.53656314699793</v>
      </c>
    </row>
    <row r="183" spans="2:8" x14ac:dyDescent="0.25">
      <c r="B183" s="75" t="s">
        <v>109</v>
      </c>
      <c r="C183" s="99">
        <f>'POSEBNI DIO'!F241</f>
        <v>1386.88</v>
      </c>
      <c r="D183" s="99">
        <f>'POSEBNI DIO'!G241</f>
        <v>700</v>
      </c>
      <c r="E183" s="99">
        <f>'POSEBNI DIO'!H241</f>
        <v>1000</v>
      </c>
      <c r="F183" s="99">
        <f>'POSEBNI DIO'!I241</f>
        <v>435.03</v>
      </c>
      <c r="G183" s="96">
        <f t="shared" si="59"/>
        <v>31.367529995385318</v>
      </c>
      <c r="H183" s="96">
        <f t="shared" si="60"/>
        <v>43.503</v>
      </c>
    </row>
    <row r="184" spans="2:8" x14ac:dyDescent="0.25">
      <c r="B184" s="75" t="s">
        <v>110</v>
      </c>
      <c r="C184" s="99">
        <f>'POSEBNI DIO'!F242</f>
        <v>36131.18</v>
      </c>
      <c r="D184" s="99">
        <f>'POSEBNI DIO'!G242</f>
        <v>70000</v>
      </c>
      <c r="E184" s="99">
        <f>'POSEBNI DIO'!H242</f>
        <v>70000</v>
      </c>
      <c r="F184" s="99">
        <f>'POSEBNI DIO'!I242</f>
        <v>33985.47</v>
      </c>
      <c r="G184" s="96">
        <f t="shared" si="59"/>
        <v>94.061334282467385</v>
      </c>
      <c r="H184" s="96">
        <f t="shared" si="60"/>
        <v>48.550671428571427</v>
      </c>
    </row>
    <row r="185" spans="2:8" x14ac:dyDescent="0.25">
      <c r="B185" s="75" t="s">
        <v>111</v>
      </c>
      <c r="C185" s="99">
        <f>'POSEBNI DIO'!F243</f>
        <v>1122.92</v>
      </c>
      <c r="D185" s="99">
        <f>'POSEBNI DIO'!G243</f>
        <v>3400</v>
      </c>
      <c r="E185" s="99">
        <f>'POSEBNI DIO'!H243</f>
        <v>3400</v>
      </c>
      <c r="F185" s="99">
        <f>'POSEBNI DIO'!I243</f>
        <v>1770.18</v>
      </c>
      <c r="G185" s="96">
        <f t="shared" si="59"/>
        <v>157.64079364513947</v>
      </c>
      <c r="H185" s="96">
        <f t="shared" si="60"/>
        <v>52.064117647058829</v>
      </c>
    </row>
    <row r="186" spans="2:8" x14ac:dyDescent="0.25">
      <c r="B186" s="75" t="s">
        <v>112</v>
      </c>
      <c r="C186" s="99">
        <f>'POSEBNI DIO'!F244</f>
        <v>1645.73</v>
      </c>
      <c r="D186" s="99">
        <f>'POSEBNI DIO'!G244</f>
        <v>3400</v>
      </c>
      <c r="E186" s="99">
        <f>'POSEBNI DIO'!H244</f>
        <v>2000</v>
      </c>
      <c r="F186" s="99">
        <f>'POSEBNI DIO'!I244</f>
        <v>637.84</v>
      </c>
      <c r="G186" s="96">
        <f t="shared" si="59"/>
        <v>38.757268810801285</v>
      </c>
      <c r="H186" s="96">
        <f t="shared" si="60"/>
        <v>31.892000000000003</v>
      </c>
    </row>
    <row r="187" spans="2:8" x14ac:dyDescent="0.25">
      <c r="B187" s="75" t="s">
        <v>245</v>
      </c>
      <c r="C187" s="99">
        <f>'POSEBNI DIO'!F245</f>
        <v>1076.5900000000001</v>
      </c>
      <c r="D187" s="99">
        <f>'POSEBNI DIO'!G245</f>
        <v>800</v>
      </c>
      <c r="E187" s="99">
        <f>'POSEBNI DIO'!H245</f>
        <v>0</v>
      </c>
      <c r="F187" s="99">
        <f>'POSEBNI DIO'!I245</f>
        <v>0</v>
      </c>
      <c r="G187" s="96">
        <f t="shared" si="59"/>
        <v>0</v>
      </c>
      <c r="H187" s="96" t="e">
        <f t="shared" si="60"/>
        <v>#DIV/0!</v>
      </c>
    </row>
    <row r="188" spans="2:8" x14ac:dyDescent="0.25">
      <c r="B188" s="75" t="s">
        <v>113</v>
      </c>
      <c r="C188" s="99">
        <f>C189+C190+C191+C192+C193+C194+C195+C196+C197</f>
        <v>113691.52000000002</v>
      </c>
      <c r="D188" s="99">
        <f t="shared" ref="D188" si="90">D189+D190+D191+D192+D193+D194+D195+D196+D197</f>
        <v>140239</v>
      </c>
      <c r="E188" s="99">
        <f t="shared" ref="E188" si="91">E189+E190+E191+E192+E193+E194+E195+E196+E197</f>
        <v>124311</v>
      </c>
      <c r="F188" s="99">
        <f t="shared" ref="F188" si="92">F189+F190+F191+F192+F193+F194+F195+F196+F197</f>
        <v>133563.24</v>
      </c>
      <c r="G188" s="96">
        <f t="shared" si="59"/>
        <v>117.47862989253726</v>
      </c>
      <c r="H188" s="96">
        <f t="shared" si="60"/>
        <v>107.44281680623598</v>
      </c>
    </row>
    <row r="189" spans="2:8" x14ac:dyDescent="0.25">
      <c r="B189" s="75" t="s">
        <v>114</v>
      </c>
      <c r="C189" s="99">
        <f>'POSEBNI DIO'!F247</f>
        <v>9385.73</v>
      </c>
      <c r="D189" s="99">
        <f>'POSEBNI DIO'!G247</f>
        <v>13500</v>
      </c>
      <c r="E189" s="99">
        <f>'POSEBNI DIO'!H247</f>
        <v>13500</v>
      </c>
      <c r="F189" s="99">
        <f>'POSEBNI DIO'!I247</f>
        <v>11280.47</v>
      </c>
      <c r="G189" s="96">
        <f t="shared" si="59"/>
        <v>120.1874547850833</v>
      </c>
      <c r="H189" s="96">
        <f t="shared" si="60"/>
        <v>83.559037037037029</v>
      </c>
    </row>
    <row r="190" spans="2:8" x14ac:dyDescent="0.25">
      <c r="B190" s="75" t="s">
        <v>115</v>
      </c>
      <c r="C190" s="99">
        <f>'POSEBNI DIO'!F248</f>
        <v>41167.57</v>
      </c>
      <c r="D190" s="99">
        <f>'POSEBNI DIO'!G248</f>
        <v>35900</v>
      </c>
      <c r="E190" s="99">
        <f>'POSEBNI DIO'!H248</f>
        <v>35900</v>
      </c>
      <c r="F190" s="99">
        <f>'POSEBNI DIO'!I248</f>
        <v>28656.98</v>
      </c>
      <c r="G190" s="96">
        <f t="shared" si="59"/>
        <v>69.610569678997322</v>
      </c>
      <c r="H190" s="96">
        <f t="shared" si="60"/>
        <v>79.824456824512538</v>
      </c>
    </row>
    <row r="191" spans="2:8" x14ac:dyDescent="0.25">
      <c r="B191" s="75" t="s">
        <v>116</v>
      </c>
      <c r="C191" s="99">
        <f>'POSEBNI DIO'!F249</f>
        <v>10098.58</v>
      </c>
      <c r="D191" s="99">
        <f>'POSEBNI DIO'!G249</f>
        <v>17105</v>
      </c>
      <c r="E191" s="99">
        <f>'POSEBNI DIO'!H249</f>
        <v>12000</v>
      </c>
      <c r="F191" s="99">
        <f>'POSEBNI DIO'!I249</f>
        <v>11210.25</v>
      </c>
      <c r="G191" s="96">
        <f t="shared" si="59"/>
        <v>111.00818134826878</v>
      </c>
      <c r="H191" s="96">
        <f t="shared" si="60"/>
        <v>93.418749999999989</v>
      </c>
    </row>
    <row r="192" spans="2:8" x14ac:dyDescent="0.25">
      <c r="B192" s="75" t="s">
        <v>117</v>
      </c>
      <c r="C192" s="99">
        <f>'POSEBNI DIO'!F250</f>
        <v>10437.52</v>
      </c>
      <c r="D192" s="99">
        <f>'POSEBNI DIO'!G250</f>
        <v>6672</v>
      </c>
      <c r="E192" s="99">
        <f>'POSEBNI DIO'!H250</f>
        <v>6672</v>
      </c>
      <c r="F192" s="99">
        <f>'POSEBNI DIO'!I250</f>
        <v>8179.44</v>
      </c>
      <c r="G192" s="96">
        <f t="shared" si="59"/>
        <v>78.365742053667915</v>
      </c>
      <c r="H192" s="96">
        <f t="shared" si="60"/>
        <v>122.59352517985612</v>
      </c>
    </row>
    <row r="193" spans="2:8" x14ac:dyDescent="0.25">
      <c r="B193" s="75" t="s">
        <v>118</v>
      </c>
      <c r="C193" s="99">
        <f>'POSEBNI DIO'!F251</f>
        <v>7180.74</v>
      </c>
      <c r="D193" s="99">
        <f>'POSEBNI DIO'!G251</f>
        <v>11500</v>
      </c>
      <c r="E193" s="99">
        <f>'POSEBNI DIO'!H251</f>
        <v>8500</v>
      </c>
      <c r="F193" s="99">
        <f>'POSEBNI DIO'!I251</f>
        <v>8984.9500000000007</v>
      </c>
      <c r="G193" s="96">
        <f t="shared" si="59"/>
        <v>125.12568342538515</v>
      </c>
      <c r="H193" s="96">
        <f t="shared" si="60"/>
        <v>105.70529411764707</v>
      </c>
    </row>
    <row r="194" spans="2:8" x14ac:dyDescent="0.25">
      <c r="B194" s="75" t="s">
        <v>119</v>
      </c>
      <c r="C194" s="99">
        <f>'POSEBNI DIO'!F252</f>
        <v>682.5</v>
      </c>
      <c r="D194" s="99">
        <f>'POSEBNI DIO'!G252</f>
        <v>1400</v>
      </c>
      <c r="E194" s="99">
        <f>'POSEBNI DIO'!H252</f>
        <v>160</v>
      </c>
      <c r="F194" s="99">
        <f>'POSEBNI DIO'!I252</f>
        <v>1520</v>
      </c>
      <c r="G194" s="96">
        <f t="shared" si="59"/>
        <v>222.71062271062272</v>
      </c>
      <c r="H194" s="96">
        <f t="shared" si="60"/>
        <v>950</v>
      </c>
    </row>
    <row r="195" spans="2:8" x14ac:dyDescent="0.25">
      <c r="B195" s="75" t="s">
        <v>120</v>
      </c>
      <c r="C195" s="99">
        <f>'POSEBNI DIO'!F253</f>
        <v>21320.02</v>
      </c>
      <c r="D195" s="99">
        <f>'POSEBNI DIO'!G253</f>
        <v>34079</v>
      </c>
      <c r="E195" s="99">
        <f>'POSEBNI DIO'!H253</f>
        <v>34079</v>
      </c>
      <c r="F195" s="99">
        <f>'POSEBNI DIO'!I253</f>
        <v>41883.01</v>
      </c>
      <c r="G195" s="96">
        <f t="shared" si="59"/>
        <v>196.44920595759291</v>
      </c>
      <c r="H195" s="96">
        <f t="shared" si="60"/>
        <v>122.8997623169694</v>
      </c>
    </row>
    <row r="196" spans="2:8" x14ac:dyDescent="0.25">
      <c r="B196" s="75" t="s">
        <v>121</v>
      </c>
      <c r="C196" s="99">
        <f>'POSEBNI DIO'!F254</f>
        <v>2000.45</v>
      </c>
      <c r="D196" s="99">
        <f>'POSEBNI DIO'!G254</f>
        <v>3000</v>
      </c>
      <c r="E196" s="99">
        <f>'POSEBNI DIO'!H254</f>
        <v>1500</v>
      </c>
      <c r="F196" s="99">
        <f>'POSEBNI DIO'!I254</f>
        <v>1783.17</v>
      </c>
      <c r="G196" s="96">
        <f t="shared" si="59"/>
        <v>89.138443850133726</v>
      </c>
      <c r="H196" s="96">
        <f t="shared" si="60"/>
        <v>118.878</v>
      </c>
    </row>
    <row r="197" spans="2:8" x14ac:dyDescent="0.25">
      <c r="B197" s="75" t="s">
        <v>122</v>
      </c>
      <c r="C197" s="99">
        <f>'POSEBNI DIO'!F255</f>
        <v>11418.41</v>
      </c>
      <c r="D197" s="99">
        <f>'POSEBNI DIO'!G255</f>
        <v>17083</v>
      </c>
      <c r="E197" s="99">
        <f>'POSEBNI DIO'!H255</f>
        <v>12000</v>
      </c>
      <c r="F197" s="99">
        <f>'POSEBNI DIO'!I255</f>
        <v>20064.97</v>
      </c>
      <c r="G197" s="96">
        <f t="shared" si="59"/>
        <v>175.72472874944938</v>
      </c>
      <c r="H197" s="96">
        <f t="shared" si="60"/>
        <v>167.20808333333335</v>
      </c>
    </row>
    <row r="198" spans="2:8" x14ac:dyDescent="0.25">
      <c r="B198" s="75" t="s">
        <v>123</v>
      </c>
      <c r="C198" s="99">
        <f>C199</f>
        <v>3163.26</v>
      </c>
      <c r="D198" s="99">
        <f t="shared" ref="D198" si="93">D199</f>
        <v>957</v>
      </c>
      <c r="E198" s="99">
        <f t="shared" ref="E198" si="94">E199</f>
        <v>3500</v>
      </c>
      <c r="F198" s="99">
        <f t="shared" ref="F198" si="95">F199</f>
        <v>5253.25</v>
      </c>
      <c r="G198" s="96">
        <f t="shared" si="59"/>
        <v>166.07076244127893</v>
      </c>
      <c r="H198" s="96">
        <f t="shared" si="60"/>
        <v>150.09285714285713</v>
      </c>
    </row>
    <row r="199" spans="2:8" x14ac:dyDescent="0.25">
      <c r="B199" s="75" t="s">
        <v>124</v>
      </c>
      <c r="C199" s="99">
        <f>'POSEBNI DIO'!F257</f>
        <v>3163.26</v>
      </c>
      <c r="D199" s="99">
        <f>'POSEBNI DIO'!G257</f>
        <v>957</v>
      </c>
      <c r="E199" s="99">
        <f>'POSEBNI DIO'!H257</f>
        <v>3500</v>
      </c>
      <c r="F199" s="99">
        <f>'POSEBNI DIO'!I257</f>
        <v>5253.25</v>
      </c>
      <c r="G199" s="96">
        <f t="shared" si="59"/>
        <v>166.07076244127893</v>
      </c>
      <c r="H199" s="96">
        <f t="shared" si="60"/>
        <v>150.09285714285713</v>
      </c>
    </row>
    <row r="200" spans="2:8" x14ac:dyDescent="0.25">
      <c r="B200" s="75" t="s">
        <v>125</v>
      </c>
      <c r="C200" s="99">
        <f>C201+C202+C203+C204+C205</f>
        <v>41117.31</v>
      </c>
      <c r="D200" s="99">
        <f t="shared" ref="D200:F200" si="96">D201+D202+D203+D204+D205</f>
        <v>37991</v>
      </c>
      <c r="E200" s="99">
        <f t="shared" si="96"/>
        <v>38700</v>
      </c>
      <c r="F200" s="99">
        <f t="shared" si="96"/>
        <v>47734.509999999995</v>
      </c>
      <c r="G200" s="96">
        <f t="shared" si="59"/>
        <v>116.09346525830604</v>
      </c>
      <c r="H200" s="96">
        <f t="shared" si="60"/>
        <v>123.34498708010335</v>
      </c>
    </row>
    <row r="201" spans="2:8" x14ac:dyDescent="0.25">
      <c r="B201" s="75" t="s">
        <v>126</v>
      </c>
      <c r="C201" s="99">
        <f>'POSEBNI DIO'!F259</f>
        <v>17286.37</v>
      </c>
      <c r="D201" s="99">
        <f>'POSEBNI DIO'!G259</f>
        <v>13500</v>
      </c>
      <c r="E201" s="99">
        <f>'POSEBNI DIO'!H259</f>
        <v>8000</v>
      </c>
      <c r="F201" s="99">
        <f>'POSEBNI DIO'!I259</f>
        <v>12297.78</v>
      </c>
      <c r="G201" s="96">
        <f t="shared" si="59"/>
        <v>71.141483145391433</v>
      </c>
      <c r="H201" s="96">
        <f t="shared" si="60"/>
        <v>153.72225</v>
      </c>
    </row>
    <row r="202" spans="2:8" x14ac:dyDescent="0.25">
      <c r="B202" s="75" t="s">
        <v>127</v>
      </c>
      <c r="C202" s="99">
        <f>'POSEBNI DIO'!F260</f>
        <v>6831.4</v>
      </c>
      <c r="D202" s="99">
        <f>'POSEBNI DIO'!G260</f>
        <v>6895</v>
      </c>
      <c r="E202" s="99">
        <f>'POSEBNI DIO'!H260</f>
        <v>10000</v>
      </c>
      <c r="F202" s="99">
        <f>'POSEBNI DIO'!I260</f>
        <v>9821.01</v>
      </c>
      <c r="G202" s="96">
        <f t="shared" si="59"/>
        <v>143.76277190619786</v>
      </c>
      <c r="H202" s="96">
        <f t="shared" si="60"/>
        <v>98.210099999999997</v>
      </c>
    </row>
    <row r="203" spans="2:8" x14ac:dyDescent="0.25">
      <c r="B203" s="75" t="s">
        <v>242</v>
      </c>
      <c r="C203" s="99">
        <f>'POSEBNI DIO'!F261</f>
        <v>3538.2</v>
      </c>
      <c r="D203" s="99">
        <f>'POSEBNI DIO'!G261</f>
        <v>3400</v>
      </c>
      <c r="E203" s="99">
        <f>'POSEBNI DIO'!H261</f>
        <v>3600</v>
      </c>
      <c r="F203" s="99">
        <f>'POSEBNI DIO'!I261</f>
        <v>3741.89</v>
      </c>
      <c r="G203" s="96">
        <f t="shared" si="59"/>
        <v>105.75688203041094</v>
      </c>
      <c r="H203" s="96">
        <f t="shared" si="60"/>
        <v>103.94138888888888</v>
      </c>
    </row>
    <row r="204" spans="2:8" x14ac:dyDescent="0.25">
      <c r="B204" s="75" t="s">
        <v>128</v>
      </c>
      <c r="C204" s="99">
        <f>'POSEBNI DIO'!F262</f>
        <v>63.72</v>
      </c>
      <c r="D204" s="99">
        <f>'POSEBNI DIO'!G262</f>
        <v>2000</v>
      </c>
      <c r="E204" s="99">
        <f>'POSEBNI DIO'!H262</f>
        <v>100</v>
      </c>
      <c r="F204" s="99">
        <f>'POSEBNI DIO'!I262</f>
        <v>42.48</v>
      </c>
      <c r="G204" s="96">
        <f t="shared" si="59"/>
        <v>66.666666666666657</v>
      </c>
      <c r="H204" s="96">
        <f t="shared" si="60"/>
        <v>42.48</v>
      </c>
    </row>
    <row r="205" spans="2:8" x14ac:dyDescent="0.25">
      <c r="B205" s="75" t="s">
        <v>129</v>
      </c>
      <c r="C205" s="99">
        <f>'POSEBNI DIO'!F263+'POSEBNI DIO'!F308</f>
        <v>13397.62</v>
      </c>
      <c r="D205" s="99">
        <f>'POSEBNI DIO'!G263</f>
        <v>12196</v>
      </c>
      <c r="E205" s="99">
        <f>'POSEBNI DIO'!H263</f>
        <v>17000</v>
      </c>
      <c r="F205" s="99">
        <f>'POSEBNI DIO'!I263</f>
        <v>21831.35</v>
      </c>
      <c r="G205" s="96">
        <f t="shared" ref="G205:G270" si="97">F205/C205*100</f>
        <v>162.94946415855949</v>
      </c>
      <c r="H205" s="96">
        <f t="shared" ref="H205:H270" si="98">F205/E205*100</f>
        <v>128.41970588235293</v>
      </c>
    </row>
    <row r="206" spans="2:8" x14ac:dyDescent="0.25">
      <c r="B206" s="75" t="s">
        <v>130</v>
      </c>
      <c r="C206" s="99">
        <f>C207</f>
        <v>1233.72</v>
      </c>
      <c r="D206" s="99">
        <f t="shared" ref="D206" si="99">D207</f>
        <v>1000</v>
      </c>
      <c r="E206" s="99">
        <f t="shared" ref="E206" si="100">E207</f>
        <v>1000</v>
      </c>
      <c r="F206" s="99">
        <f t="shared" ref="F206" si="101">F207</f>
        <v>1267.0700000000002</v>
      </c>
      <c r="G206" s="96">
        <f t="shared" si="97"/>
        <v>102.70320656226697</v>
      </c>
      <c r="H206" s="96">
        <f t="shared" si="98"/>
        <v>126.70700000000001</v>
      </c>
    </row>
    <row r="207" spans="2:8" x14ac:dyDescent="0.25">
      <c r="B207" s="75" t="s">
        <v>131</v>
      </c>
      <c r="C207" s="99">
        <f>C208+C209+C210</f>
        <v>1233.72</v>
      </c>
      <c r="D207" s="99">
        <f t="shared" ref="D207" si="102">D208+D209+D210</f>
        <v>1000</v>
      </c>
      <c r="E207" s="99">
        <f t="shared" ref="E207" si="103">E208+E209+E210</f>
        <v>1000</v>
      </c>
      <c r="F207" s="99">
        <f t="shared" ref="F207" si="104">F208+F209+F210</f>
        <v>1267.0700000000002</v>
      </c>
      <c r="G207" s="96">
        <f t="shared" si="97"/>
        <v>102.70320656226697</v>
      </c>
      <c r="H207" s="96">
        <f t="shared" si="98"/>
        <v>126.70700000000001</v>
      </c>
    </row>
    <row r="208" spans="2:8" x14ac:dyDescent="0.25">
      <c r="B208" s="75" t="s">
        <v>132</v>
      </c>
      <c r="C208" s="99">
        <f>'POSEBNI DIO'!F266</f>
        <v>897.75</v>
      </c>
      <c r="D208" s="99">
        <f>'POSEBNI DIO'!G266</f>
        <v>1000</v>
      </c>
      <c r="E208" s="99">
        <f>'POSEBNI DIO'!H266</f>
        <v>1000</v>
      </c>
      <c r="F208" s="99">
        <f>'POSEBNI DIO'!I266</f>
        <v>759.53</v>
      </c>
      <c r="G208" s="96">
        <f t="shared" si="97"/>
        <v>84.603731551099969</v>
      </c>
      <c r="H208" s="96">
        <f t="shared" si="98"/>
        <v>75.952999999999989</v>
      </c>
    </row>
    <row r="209" spans="2:8" x14ac:dyDescent="0.25">
      <c r="B209" s="75" t="s">
        <v>134</v>
      </c>
      <c r="C209" s="99">
        <f>'POSEBNI DIO'!F267</f>
        <v>326.63</v>
      </c>
      <c r="D209" s="99">
        <f>'POSEBNI DIO'!G267</f>
        <v>0</v>
      </c>
      <c r="E209" s="99">
        <f>'POSEBNI DIO'!H267</f>
        <v>0</v>
      </c>
      <c r="F209" s="99">
        <f>'POSEBNI DIO'!I267</f>
        <v>487.1</v>
      </c>
      <c r="G209" s="96">
        <f t="shared" si="97"/>
        <v>149.12898386553596</v>
      </c>
      <c r="H209" s="96" t="e">
        <f t="shared" si="98"/>
        <v>#DIV/0!</v>
      </c>
    </row>
    <row r="210" spans="2:8" x14ac:dyDescent="0.25">
      <c r="B210" s="75" t="s">
        <v>133</v>
      </c>
      <c r="C210" s="99">
        <f>'POSEBNI DIO'!F268</f>
        <v>9.34</v>
      </c>
      <c r="D210" s="99">
        <f>'POSEBNI DIO'!G268</f>
        <v>0</v>
      </c>
      <c r="E210" s="99">
        <f>'POSEBNI DIO'!H268</f>
        <v>0</v>
      </c>
      <c r="F210" s="99">
        <f>'POSEBNI DIO'!I268</f>
        <v>20.440000000000001</v>
      </c>
      <c r="G210" s="96">
        <f t="shared" si="97"/>
        <v>218.84368308351179</v>
      </c>
      <c r="H210" s="96" t="e">
        <f t="shared" si="98"/>
        <v>#DIV/0!</v>
      </c>
    </row>
    <row r="211" spans="2:8" x14ac:dyDescent="0.25">
      <c r="B211" s="75" t="s">
        <v>135</v>
      </c>
      <c r="C211" s="99">
        <f>C212</f>
        <v>12872.24</v>
      </c>
      <c r="D211" s="99">
        <f t="shared" ref="D211:D212" si="105">D212</f>
        <v>12500</v>
      </c>
      <c r="E211" s="99">
        <f t="shared" ref="E211:E212" si="106">E212</f>
        <v>12500</v>
      </c>
      <c r="F211" s="99">
        <f t="shared" ref="F211:F212" si="107">F212</f>
        <v>12193.93</v>
      </c>
      <c r="G211" s="96">
        <f t="shared" si="97"/>
        <v>94.730443186267507</v>
      </c>
      <c r="H211" s="96">
        <f t="shared" si="98"/>
        <v>97.551439999999999</v>
      </c>
    </row>
    <row r="212" spans="2:8" x14ac:dyDescent="0.25">
      <c r="B212" s="75" t="s">
        <v>268</v>
      </c>
      <c r="C212" s="99">
        <f>C213</f>
        <v>12872.24</v>
      </c>
      <c r="D212" s="99">
        <f t="shared" si="105"/>
        <v>12500</v>
      </c>
      <c r="E212" s="99">
        <f t="shared" si="106"/>
        <v>12500</v>
      </c>
      <c r="F212" s="99">
        <f t="shared" si="107"/>
        <v>12193.93</v>
      </c>
      <c r="G212" s="96">
        <f t="shared" si="97"/>
        <v>94.730443186267507</v>
      </c>
      <c r="H212" s="96">
        <f t="shared" si="98"/>
        <v>97.551439999999999</v>
      </c>
    </row>
    <row r="213" spans="2:8" x14ac:dyDescent="0.25">
      <c r="B213" s="75" t="s">
        <v>267</v>
      </c>
      <c r="C213" s="99">
        <f>'POSEBNI DIO'!F271</f>
        <v>12872.24</v>
      </c>
      <c r="D213" s="99">
        <f>'POSEBNI DIO'!G271</f>
        <v>12500</v>
      </c>
      <c r="E213" s="99">
        <f>'POSEBNI DIO'!H271</f>
        <v>12500</v>
      </c>
      <c r="F213" s="99">
        <f>'POSEBNI DIO'!I271</f>
        <v>12193.93</v>
      </c>
      <c r="G213" s="96">
        <f t="shared" si="97"/>
        <v>94.730443186267507</v>
      </c>
      <c r="H213" s="96">
        <f t="shared" si="98"/>
        <v>97.551439999999999</v>
      </c>
    </row>
    <row r="214" spans="2:8" x14ac:dyDescent="0.25">
      <c r="B214" s="75" t="s">
        <v>249</v>
      </c>
      <c r="C214" s="99">
        <f>C215</f>
        <v>3466.23</v>
      </c>
      <c r="D214" s="99">
        <f t="shared" ref="D214:F214" si="108">D215</f>
        <v>0</v>
      </c>
      <c r="E214" s="99">
        <f t="shared" si="108"/>
        <v>0</v>
      </c>
      <c r="F214" s="99">
        <f t="shared" si="108"/>
        <v>0</v>
      </c>
      <c r="G214" s="96">
        <f t="shared" si="97"/>
        <v>0</v>
      </c>
      <c r="H214" s="96" t="e">
        <f t="shared" si="98"/>
        <v>#DIV/0!</v>
      </c>
    </row>
    <row r="215" spans="2:8" x14ac:dyDescent="0.25">
      <c r="B215" s="75" t="s">
        <v>250</v>
      </c>
      <c r="C215" s="99">
        <f>C216</f>
        <v>3466.23</v>
      </c>
      <c r="D215" s="99">
        <f t="shared" ref="D215:F215" si="109">D216</f>
        <v>0</v>
      </c>
      <c r="E215" s="99">
        <f t="shared" si="109"/>
        <v>0</v>
      </c>
      <c r="F215" s="99">
        <f t="shared" si="109"/>
        <v>0</v>
      </c>
      <c r="G215" s="96">
        <f t="shared" si="97"/>
        <v>0</v>
      </c>
      <c r="H215" s="96" t="e">
        <f t="shared" si="98"/>
        <v>#DIV/0!</v>
      </c>
    </row>
    <row r="216" spans="2:8" x14ac:dyDescent="0.25">
      <c r="B216" s="75" t="s">
        <v>251</v>
      </c>
      <c r="C216" s="99">
        <f>'POSEBNI DIO'!F274</f>
        <v>3466.23</v>
      </c>
      <c r="D216" s="99">
        <v>0</v>
      </c>
      <c r="E216" s="99">
        <v>0</v>
      </c>
      <c r="F216" s="99">
        <f>'POSEBNI DIO'!I274</f>
        <v>0</v>
      </c>
      <c r="G216" s="96">
        <f t="shared" si="97"/>
        <v>0</v>
      </c>
      <c r="H216" s="96" t="e">
        <f t="shared" si="98"/>
        <v>#DIV/0!</v>
      </c>
    </row>
    <row r="217" spans="2:8" x14ac:dyDescent="0.25">
      <c r="B217" s="75" t="s">
        <v>279</v>
      </c>
      <c r="C217" s="99">
        <f>C218</f>
        <v>0</v>
      </c>
      <c r="D217" s="99">
        <f t="shared" ref="D217:F217" si="110">D218</f>
        <v>0</v>
      </c>
      <c r="E217" s="99">
        <f t="shared" si="110"/>
        <v>0</v>
      </c>
      <c r="F217" s="99">
        <f t="shared" si="110"/>
        <v>0</v>
      </c>
      <c r="G217" s="96" t="e">
        <f t="shared" si="97"/>
        <v>#DIV/0!</v>
      </c>
      <c r="H217" s="96" t="e">
        <f t="shared" si="98"/>
        <v>#DIV/0!</v>
      </c>
    </row>
    <row r="218" spans="2:8" x14ac:dyDescent="0.25">
      <c r="B218" s="75" t="s">
        <v>280</v>
      </c>
      <c r="C218" s="99">
        <f>C219</f>
        <v>0</v>
      </c>
      <c r="D218" s="99">
        <f t="shared" ref="D218:F218" si="111">D219</f>
        <v>0</v>
      </c>
      <c r="E218" s="99">
        <f t="shared" si="111"/>
        <v>0</v>
      </c>
      <c r="F218" s="99">
        <f t="shared" si="111"/>
        <v>0</v>
      </c>
      <c r="G218" s="96" t="e">
        <f t="shared" si="97"/>
        <v>#DIV/0!</v>
      </c>
      <c r="H218" s="96" t="e">
        <f t="shared" si="98"/>
        <v>#DIV/0!</v>
      </c>
    </row>
    <row r="219" spans="2:8" x14ac:dyDescent="0.25">
      <c r="B219" s="75" t="s">
        <v>281</v>
      </c>
      <c r="C219" s="99">
        <v>0</v>
      </c>
      <c r="D219" s="99">
        <v>0</v>
      </c>
      <c r="E219" s="99">
        <v>0</v>
      </c>
      <c r="F219" s="99">
        <v>0</v>
      </c>
      <c r="G219" s="96" t="e">
        <f t="shared" si="97"/>
        <v>#DIV/0!</v>
      </c>
      <c r="H219" s="96" t="e">
        <f t="shared" si="98"/>
        <v>#DIV/0!</v>
      </c>
    </row>
    <row r="220" spans="2:8" x14ac:dyDescent="0.25">
      <c r="B220" s="75" t="s">
        <v>136</v>
      </c>
      <c r="C220" s="99">
        <f>C224+C221</f>
        <v>71573.53</v>
      </c>
      <c r="D220" s="99">
        <f t="shared" ref="D220:F220" si="112">D224+D221</f>
        <v>32764</v>
      </c>
      <c r="E220" s="99">
        <f t="shared" si="112"/>
        <v>27000</v>
      </c>
      <c r="F220" s="99">
        <f t="shared" si="112"/>
        <v>16642.760000000002</v>
      </c>
      <c r="G220" s="96">
        <f t="shared" si="97"/>
        <v>23.25267455720013</v>
      </c>
      <c r="H220" s="96">
        <f t="shared" si="98"/>
        <v>61.639851851851859</v>
      </c>
    </row>
    <row r="221" spans="2:8" x14ac:dyDescent="0.25">
      <c r="B221" s="75" t="s">
        <v>137</v>
      </c>
      <c r="C221" s="99">
        <f>C222</f>
        <v>9098.1200000000008</v>
      </c>
      <c r="D221" s="99">
        <f t="shared" ref="D221:F221" si="113">D222</f>
        <v>9500</v>
      </c>
      <c r="E221" s="99">
        <f t="shared" si="113"/>
        <v>500</v>
      </c>
      <c r="F221" s="99">
        <f t="shared" si="113"/>
        <v>1051.18</v>
      </c>
      <c r="G221" s="96">
        <f t="shared" si="97"/>
        <v>11.553815513534664</v>
      </c>
      <c r="H221" s="96">
        <f t="shared" si="98"/>
        <v>210.23599999999999</v>
      </c>
    </row>
    <row r="222" spans="2:8" x14ac:dyDescent="0.25">
      <c r="B222" s="75" t="s">
        <v>248</v>
      </c>
      <c r="C222" s="99">
        <f>C223</f>
        <v>9098.1200000000008</v>
      </c>
      <c r="D222" s="99">
        <f t="shared" ref="D222:F222" si="114">D223</f>
        <v>9500</v>
      </c>
      <c r="E222" s="99">
        <f t="shared" si="114"/>
        <v>500</v>
      </c>
      <c r="F222" s="99">
        <f t="shared" si="114"/>
        <v>1051.18</v>
      </c>
      <c r="G222" s="96">
        <f t="shared" si="97"/>
        <v>11.553815513534664</v>
      </c>
      <c r="H222" s="96">
        <f t="shared" si="98"/>
        <v>210.23599999999999</v>
      </c>
    </row>
    <row r="223" spans="2:8" x14ac:dyDescent="0.25">
      <c r="B223" s="75" t="s">
        <v>138</v>
      </c>
      <c r="C223" s="99">
        <f>'POSEBNI DIO'!F281</f>
        <v>9098.1200000000008</v>
      </c>
      <c r="D223" s="99">
        <f>'POSEBNI DIO'!G281</f>
        <v>9500</v>
      </c>
      <c r="E223" s="99">
        <f>'POSEBNI DIO'!H281</f>
        <v>500</v>
      </c>
      <c r="F223" s="99">
        <f>'POSEBNI DIO'!I281</f>
        <v>1051.18</v>
      </c>
      <c r="G223" s="96">
        <f t="shared" si="97"/>
        <v>11.553815513534664</v>
      </c>
      <c r="H223" s="96">
        <f t="shared" si="98"/>
        <v>210.23599999999999</v>
      </c>
    </row>
    <row r="224" spans="2:8" x14ac:dyDescent="0.25">
      <c r="B224" s="75" t="s">
        <v>139</v>
      </c>
      <c r="C224" s="99">
        <f>C231+C229+C225</f>
        <v>62475.409999999996</v>
      </c>
      <c r="D224" s="99">
        <f>D231+D229+D225</f>
        <v>23264</v>
      </c>
      <c r="E224" s="99">
        <f>E231+E229+E225</f>
        <v>26500</v>
      </c>
      <c r="F224" s="99">
        <f>F231+F229+F225</f>
        <v>15591.580000000002</v>
      </c>
      <c r="G224" s="96">
        <f t="shared" si="97"/>
        <v>24.956346825094869</v>
      </c>
      <c r="H224" s="96">
        <f t="shared" si="98"/>
        <v>58.836150943396234</v>
      </c>
    </row>
    <row r="225" spans="2:8" x14ac:dyDescent="0.25">
      <c r="B225" s="75" t="s">
        <v>140</v>
      </c>
      <c r="C225" s="99">
        <f>C226+C227+C228</f>
        <v>59411.63</v>
      </c>
      <c r="D225" s="99">
        <f t="shared" ref="D225:F225" si="115">D226+D227</f>
        <v>17264</v>
      </c>
      <c r="E225" s="99">
        <f t="shared" si="115"/>
        <v>25500</v>
      </c>
      <c r="F225" s="99">
        <f t="shared" si="115"/>
        <v>13658.29</v>
      </c>
      <c r="G225" s="96">
        <f t="shared" si="97"/>
        <v>22.989253114247163</v>
      </c>
      <c r="H225" s="96">
        <f t="shared" si="98"/>
        <v>53.561921568627454</v>
      </c>
    </row>
    <row r="226" spans="2:8" x14ac:dyDescent="0.25">
      <c r="B226" s="75" t="s">
        <v>141</v>
      </c>
      <c r="C226" s="99">
        <f>'POSEBNI DIO'!F284</f>
        <v>26458.5</v>
      </c>
      <c r="D226" s="99">
        <f>'POSEBNI DIO'!G284</f>
        <v>17264</v>
      </c>
      <c r="E226" s="99">
        <f>'POSEBNI DIO'!H284</f>
        <v>25500</v>
      </c>
      <c r="F226" s="99">
        <f>'POSEBNI DIO'!I284</f>
        <v>13658.29</v>
      </c>
      <c r="G226" s="96">
        <f t="shared" si="97"/>
        <v>51.62155828939661</v>
      </c>
      <c r="H226" s="96">
        <f t="shared" si="98"/>
        <v>53.561921568627454</v>
      </c>
    </row>
    <row r="227" spans="2:8" x14ac:dyDescent="0.25">
      <c r="B227" s="75" t="s">
        <v>142</v>
      </c>
      <c r="C227" s="99">
        <f>'POSEBNI DIO'!F312</f>
        <v>32953.129999999997</v>
      </c>
      <c r="D227" s="99">
        <v>0</v>
      </c>
      <c r="E227" s="99">
        <f>'POSEBNI DIO'!H312</f>
        <v>0</v>
      </c>
      <c r="F227" s="99">
        <f>'POSEBNI DIO'!I312</f>
        <v>0</v>
      </c>
      <c r="G227" s="96">
        <f t="shared" si="97"/>
        <v>0</v>
      </c>
      <c r="H227" s="96" t="e">
        <f t="shared" si="98"/>
        <v>#DIV/0!</v>
      </c>
    </row>
    <row r="228" spans="2:8" x14ac:dyDescent="0.25">
      <c r="B228" s="75" t="s">
        <v>294</v>
      </c>
      <c r="C228" s="99">
        <f>'POSEBNI DIO'!F285</f>
        <v>0</v>
      </c>
      <c r="D228" s="99">
        <v>0</v>
      </c>
      <c r="E228" s="99">
        <v>0</v>
      </c>
      <c r="F228" s="99">
        <v>0</v>
      </c>
      <c r="G228" s="96" t="e">
        <f t="shared" si="97"/>
        <v>#DIV/0!</v>
      </c>
      <c r="H228" s="96" t="e">
        <f t="shared" si="98"/>
        <v>#DIV/0!</v>
      </c>
    </row>
    <row r="229" spans="2:8" x14ac:dyDescent="0.25">
      <c r="B229" s="75" t="s">
        <v>144</v>
      </c>
      <c r="C229" s="99">
        <f>C230</f>
        <v>3063.78</v>
      </c>
      <c r="D229" s="99">
        <f t="shared" ref="D229" si="116">D230</f>
        <v>4000</v>
      </c>
      <c r="E229" s="99">
        <f t="shared" ref="E229" si="117">E230</f>
        <v>1000</v>
      </c>
      <c r="F229" s="99">
        <f t="shared" ref="F229" si="118">F230</f>
        <v>1933.29</v>
      </c>
      <c r="G229" s="96">
        <f t="shared" si="97"/>
        <v>63.101462898772098</v>
      </c>
      <c r="H229" s="96">
        <f t="shared" si="98"/>
        <v>193.32900000000001</v>
      </c>
    </row>
    <row r="230" spans="2:8" x14ac:dyDescent="0.25">
      <c r="B230" s="75" t="s">
        <v>145</v>
      </c>
      <c r="C230" s="99">
        <f>'POSEBNI DIO'!F287</f>
        <v>3063.78</v>
      </c>
      <c r="D230" s="99">
        <f>'POSEBNI DIO'!G287</f>
        <v>4000</v>
      </c>
      <c r="E230" s="99">
        <f>'POSEBNI DIO'!H287</f>
        <v>1000</v>
      </c>
      <c r="F230" s="99">
        <f>'POSEBNI DIO'!I287</f>
        <v>1933.29</v>
      </c>
      <c r="G230" s="96">
        <f t="shared" si="97"/>
        <v>63.101462898772098</v>
      </c>
      <c r="H230" s="96">
        <f t="shared" si="98"/>
        <v>193.32900000000001</v>
      </c>
    </row>
    <row r="231" spans="2:8" x14ac:dyDescent="0.25">
      <c r="B231" s="75" t="s">
        <v>146</v>
      </c>
      <c r="C231" s="99">
        <f>C232</f>
        <v>0</v>
      </c>
      <c r="D231" s="99">
        <f t="shared" ref="D231" si="119">D232</f>
        <v>2000</v>
      </c>
      <c r="E231" s="99">
        <f t="shared" ref="E231" si="120">E232</f>
        <v>0</v>
      </c>
      <c r="F231" s="99">
        <f t="shared" ref="F231" si="121">F232</f>
        <v>0</v>
      </c>
      <c r="G231" s="96" t="e">
        <f t="shared" si="97"/>
        <v>#DIV/0!</v>
      </c>
      <c r="H231" s="96" t="e">
        <f t="shared" si="98"/>
        <v>#DIV/0!</v>
      </c>
    </row>
    <row r="232" spans="2:8" x14ac:dyDescent="0.25">
      <c r="B232" s="75" t="s">
        <v>147</v>
      </c>
      <c r="C232" s="99">
        <f>'POSEBNI DIO'!F289</f>
        <v>0</v>
      </c>
      <c r="D232" s="99">
        <f>'POSEBNI DIO'!G289</f>
        <v>2000</v>
      </c>
      <c r="E232" s="99">
        <f>'POSEBNI DIO'!H289</f>
        <v>0</v>
      </c>
      <c r="F232" s="99">
        <f>'POSEBNI DIO'!I289</f>
        <v>0</v>
      </c>
      <c r="G232" s="96" t="e">
        <f t="shared" si="97"/>
        <v>#DIV/0!</v>
      </c>
      <c r="H232" s="96" t="e">
        <f t="shared" si="98"/>
        <v>#DIV/0!</v>
      </c>
    </row>
    <row r="233" spans="2:8" x14ac:dyDescent="0.25">
      <c r="B233" s="10" t="s">
        <v>66</v>
      </c>
      <c r="C233" s="101"/>
      <c r="D233" s="101"/>
      <c r="E233" s="102"/>
      <c r="F233" s="98"/>
      <c r="G233" s="96"/>
      <c r="H233" s="96"/>
    </row>
    <row r="234" spans="2:8" x14ac:dyDescent="0.25">
      <c r="B234" s="10" t="s">
        <v>66</v>
      </c>
      <c r="C234" s="101">
        <f>C235+C279</f>
        <v>391956.34</v>
      </c>
      <c r="D234" s="101">
        <f>D235+D279</f>
        <v>489037</v>
      </c>
      <c r="E234" s="101">
        <f>E235+E279</f>
        <v>566838</v>
      </c>
      <c r="F234" s="101">
        <f>F235+F279</f>
        <v>485068.14</v>
      </c>
      <c r="G234" s="96">
        <f t="shared" si="97"/>
        <v>123.75565605087546</v>
      </c>
      <c r="H234" s="96">
        <f t="shared" si="98"/>
        <v>85.57438633260297</v>
      </c>
    </row>
    <row r="235" spans="2:8" x14ac:dyDescent="0.25">
      <c r="B235" s="85" t="s">
        <v>150</v>
      </c>
      <c r="C235" s="101">
        <f>C236+C269</f>
        <v>47803.64</v>
      </c>
      <c r="D235" s="101">
        <f>D236+D269</f>
        <v>270932</v>
      </c>
      <c r="E235" s="101">
        <f>E236+E269</f>
        <v>100430</v>
      </c>
      <c r="F235" s="101">
        <f>F236+F269</f>
        <v>84405.9</v>
      </c>
      <c r="G235" s="96">
        <f t="shared" si="97"/>
        <v>176.56793499407158</v>
      </c>
      <c r="H235" s="96">
        <f t="shared" si="98"/>
        <v>84.04450861296425</v>
      </c>
    </row>
    <row r="236" spans="2:8" x14ac:dyDescent="0.25">
      <c r="B236" s="77" t="s">
        <v>148</v>
      </c>
      <c r="C236" s="99">
        <f>C237+C244</f>
        <v>42642.46</v>
      </c>
      <c r="D236" s="99">
        <f t="shared" ref="D236:F236" si="122">D237+D244</f>
        <v>247746</v>
      </c>
      <c r="E236" s="99">
        <f t="shared" si="122"/>
        <v>72660</v>
      </c>
      <c r="F236" s="99">
        <f t="shared" si="122"/>
        <v>57260.84</v>
      </c>
      <c r="G236" s="96">
        <f t="shared" si="97"/>
        <v>134.28127739347119</v>
      </c>
      <c r="H236" s="96">
        <f t="shared" si="98"/>
        <v>78.806551059730239</v>
      </c>
    </row>
    <row r="237" spans="2:8" x14ac:dyDescent="0.25">
      <c r="B237" s="77" t="s">
        <v>99</v>
      </c>
      <c r="C237" s="99">
        <f>C238+C240+C242</f>
        <v>21088.62</v>
      </c>
      <c r="D237" s="99">
        <f>D238+D240+D242</f>
        <v>160578</v>
      </c>
      <c r="E237" s="99">
        <f>E238+E240+E242</f>
        <v>42770</v>
      </c>
      <c r="F237" s="99">
        <f t="shared" ref="F237" si="123">F238+F240+F242</f>
        <v>37328.44</v>
      </c>
      <c r="G237" s="96">
        <f t="shared" si="97"/>
        <v>177.0075045213959</v>
      </c>
      <c r="H237" s="96">
        <f t="shared" si="98"/>
        <v>87.277156885667523</v>
      </c>
    </row>
    <row r="238" spans="2:8" x14ac:dyDescent="0.25">
      <c r="B238" s="77" t="s">
        <v>241</v>
      </c>
      <c r="C238" s="99">
        <f>C239</f>
        <v>17672.62</v>
      </c>
      <c r="D238" s="99">
        <f t="shared" ref="D238" si="124">D239</f>
        <v>135778</v>
      </c>
      <c r="E238" s="99">
        <f t="shared" ref="E238" si="125">E239</f>
        <v>32618</v>
      </c>
      <c r="F238" s="99">
        <f t="shared" ref="F238" si="126">F239</f>
        <v>28574.58</v>
      </c>
      <c r="G238" s="96">
        <f t="shared" si="97"/>
        <v>161.68841971365876</v>
      </c>
      <c r="H238" s="96">
        <f t="shared" si="98"/>
        <v>87.603715739775595</v>
      </c>
    </row>
    <row r="239" spans="2:8" x14ac:dyDescent="0.25">
      <c r="B239" s="75" t="s">
        <v>95</v>
      </c>
      <c r="C239" s="99">
        <f>'POSEBNI DIO'!F319</f>
        <v>17672.62</v>
      </c>
      <c r="D239" s="99">
        <f>'POSEBNI DIO'!G319</f>
        <v>135778</v>
      </c>
      <c r="E239" s="99">
        <f>'POSEBNI DIO'!H319</f>
        <v>32618</v>
      </c>
      <c r="F239" s="99">
        <f>'POSEBNI DIO'!I319</f>
        <v>28574.58</v>
      </c>
      <c r="G239" s="96">
        <f t="shared" si="97"/>
        <v>161.68841971365876</v>
      </c>
      <c r="H239" s="96">
        <f t="shared" si="98"/>
        <v>87.603715739775595</v>
      </c>
    </row>
    <row r="240" spans="2:8" x14ac:dyDescent="0.25">
      <c r="B240" s="75" t="s">
        <v>100</v>
      </c>
      <c r="C240" s="99">
        <f>C241</f>
        <v>500</v>
      </c>
      <c r="D240" s="99">
        <f t="shared" ref="D240" si="127">D241</f>
        <v>2400</v>
      </c>
      <c r="E240" s="99">
        <f t="shared" ref="E240" si="128">E241</f>
        <v>4732</v>
      </c>
      <c r="F240" s="99">
        <f t="shared" ref="F240" si="129">F241</f>
        <v>4004</v>
      </c>
      <c r="G240" s="96">
        <f t="shared" si="97"/>
        <v>800.8</v>
      </c>
      <c r="H240" s="96">
        <f t="shared" si="98"/>
        <v>84.615384615384613</v>
      </c>
    </row>
    <row r="241" spans="2:8" x14ac:dyDescent="0.25">
      <c r="B241" s="75" t="s">
        <v>96</v>
      </c>
      <c r="C241" s="99">
        <f>'POSEBNI DIO'!F321</f>
        <v>500</v>
      </c>
      <c r="D241" s="99">
        <f>'POSEBNI DIO'!G321</f>
        <v>2400</v>
      </c>
      <c r="E241" s="99">
        <f>'POSEBNI DIO'!H321</f>
        <v>4732</v>
      </c>
      <c r="F241" s="99">
        <f>'POSEBNI DIO'!I321</f>
        <v>4004</v>
      </c>
      <c r="G241" s="96">
        <f t="shared" si="97"/>
        <v>800.8</v>
      </c>
      <c r="H241" s="96">
        <f t="shared" si="98"/>
        <v>84.615384615384613</v>
      </c>
    </row>
    <row r="242" spans="2:8" x14ac:dyDescent="0.25">
      <c r="B242" s="75" t="s">
        <v>101</v>
      </c>
      <c r="C242" s="99">
        <f>C243</f>
        <v>2916</v>
      </c>
      <c r="D242" s="99">
        <f t="shared" ref="D242:F242" si="130">D243</f>
        <v>22400</v>
      </c>
      <c r="E242" s="99">
        <f>E243</f>
        <v>5420</v>
      </c>
      <c r="F242" s="99">
        <f t="shared" si="130"/>
        <v>4749.8599999999997</v>
      </c>
      <c r="G242" s="96">
        <f t="shared" si="97"/>
        <v>162.88957475994513</v>
      </c>
      <c r="H242" s="96">
        <f t="shared" si="98"/>
        <v>87.635793357933579</v>
      </c>
    </row>
    <row r="243" spans="2:8" x14ac:dyDescent="0.25">
      <c r="B243" s="75" t="s">
        <v>97</v>
      </c>
      <c r="C243" s="99">
        <f>'POSEBNI DIO'!F323</f>
        <v>2916</v>
      </c>
      <c r="D243" s="99">
        <f>'POSEBNI DIO'!G323</f>
        <v>22400</v>
      </c>
      <c r="E243" s="99">
        <f>'POSEBNI DIO'!H323</f>
        <v>5420</v>
      </c>
      <c r="F243" s="99">
        <f>'POSEBNI DIO'!I323</f>
        <v>4749.8599999999997</v>
      </c>
      <c r="G243" s="96">
        <f t="shared" si="97"/>
        <v>162.88957475994513</v>
      </c>
      <c r="H243" s="96">
        <f t="shared" si="98"/>
        <v>87.635793357933579</v>
      </c>
    </row>
    <row r="244" spans="2:8" x14ac:dyDescent="0.25">
      <c r="B244" s="75" t="s">
        <v>102</v>
      </c>
      <c r="C244" s="99">
        <f>C245+C250+C256+C263+C265</f>
        <v>21553.84</v>
      </c>
      <c r="D244" s="99">
        <f>D245+D250+D256+D263+D265</f>
        <v>87168</v>
      </c>
      <c r="E244" s="99">
        <f>E245+E250+E256+E263+E265</f>
        <v>29890</v>
      </c>
      <c r="F244" s="99">
        <f>F245+F250+F256+F263+F265</f>
        <v>19932.399999999998</v>
      </c>
      <c r="G244" s="96">
        <f t="shared" si="97"/>
        <v>92.477256952821392</v>
      </c>
      <c r="H244" s="96">
        <f t="shared" si="98"/>
        <v>66.685848109735687</v>
      </c>
    </row>
    <row r="245" spans="2:8" x14ac:dyDescent="0.25">
      <c r="B245" s="75" t="s">
        <v>103</v>
      </c>
      <c r="C245" s="99">
        <f>C246+C247+C248+C249</f>
        <v>11471.880000000001</v>
      </c>
      <c r="D245" s="99">
        <f>D246+D247+D248+D249</f>
        <v>33386</v>
      </c>
      <c r="E245" s="99">
        <f t="shared" ref="E245:F245" si="131">E246+E247+E248+E249</f>
        <v>22736</v>
      </c>
      <c r="F245" s="99">
        <f t="shared" si="131"/>
        <v>10633.1</v>
      </c>
      <c r="G245" s="96">
        <f t="shared" si="97"/>
        <v>92.68838237498997</v>
      </c>
      <c r="H245" s="96">
        <f t="shared" si="98"/>
        <v>46.767681210415205</v>
      </c>
    </row>
    <row r="246" spans="2:8" x14ac:dyDescent="0.25">
      <c r="B246" s="75" t="s">
        <v>104</v>
      </c>
      <c r="C246" s="99">
        <f>'POSEBNI DIO'!F326</f>
        <v>11009.1</v>
      </c>
      <c r="D246" s="99">
        <f>'POSEBNI DIO'!G326</f>
        <v>27286</v>
      </c>
      <c r="E246" s="99">
        <f>'POSEBNI DIO'!H326</f>
        <v>18186</v>
      </c>
      <c r="F246" s="99">
        <f>'POSEBNI DIO'!I326</f>
        <v>8358.58</v>
      </c>
      <c r="G246" s="96">
        <f t="shared" si="97"/>
        <v>75.92428082222888</v>
      </c>
      <c r="H246" s="96">
        <f t="shared" si="98"/>
        <v>45.961618827669639</v>
      </c>
    </row>
    <row r="247" spans="2:8" x14ac:dyDescent="0.25">
      <c r="B247" s="75" t="s">
        <v>105</v>
      </c>
      <c r="C247" s="99">
        <f>'POSEBNI DIO'!F327</f>
        <v>227.28</v>
      </c>
      <c r="D247" s="99">
        <v>0</v>
      </c>
      <c r="E247" s="99">
        <f>'POSEBNI DIO'!H327</f>
        <v>1810</v>
      </c>
      <c r="F247" s="99">
        <f>'POSEBNI DIO'!I327</f>
        <v>1604.62</v>
      </c>
      <c r="G247" s="96">
        <f t="shared" si="97"/>
        <v>706.01020767335433</v>
      </c>
      <c r="H247" s="96">
        <f t="shared" si="98"/>
        <v>88.653038674033141</v>
      </c>
    </row>
    <row r="248" spans="2:8" x14ac:dyDescent="0.25">
      <c r="B248" s="75" t="s">
        <v>106</v>
      </c>
      <c r="C248" s="133">
        <f>'POSEBNI DIO'!F328</f>
        <v>0</v>
      </c>
      <c r="D248" s="99">
        <f>'POSEBNI DIO'!G328</f>
        <v>6000</v>
      </c>
      <c r="E248" s="99">
        <f>'POSEBNI DIO'!H328</f>
        <v>2440</v>
      </c>
      <c r="F248" s="99">
        <f>'POSEBNI DIO'!I328</f>
        <v>440</v>
      </c>
      <c r="G248" s="96" t="e">
        <f t="shared" si="97"/>
        <v>#DIV/0!</v>
      </c>
      <c r="H248" s="96">
        <f t="shared" si="98"/>
        <v>18.032786885245901</v>
      </c>
    </row>
    <row r="249" spans="2:8" x14ac:dyDescent="0.25">
      <c r="B249" s="75" t="s">
        <v>149</v>
      </c>
      <c r="C249" s="99">
        <f>'POSEBNI DIO'!F329</f>
        <v>235.5</v>
      </c>
      <c r="D249" s="99">
        <f>'POSEBNI DIO'!G329</f>
        <v>100</v>
      </c>
      <c r="E249" s="99">
        <f>'POSEBNI DIO'!H329</f>
        <v>300</v>
      </c>
      <c r="F249" s="99">
        <f>'POSEBNI DIO'!I329</f>
        <v>229.9</v>
      </c>
      <c r="G249" s="96">
        <f t="shared" si="97"/>
        <v>97.622080679405514</v>
      </c>
      <c r="H249" s="96">
        <f t="shared" si="98"/>
        <v>76.633333333333326</v>
      </c>
    </row>
    <row r="250" spans="2:8" x14ac:dyDescent="0.25">
      <c r="B250" s="75" t="s">
        <v>107</v>
      </c>
      <c r="C250" s="99">
        <f>C251+C252+C253+C254+C255</f>
        <v>137.45999999999998</v>
      </c>
      <c r="D250" s="99">
        <f t="shared" ref="D250:F250" si="132">D251+D252+D253+D254+D255</f>
        <v>10000</v>
      </c>
      <c r="E250" s="99">
        <f t="shared" si="132"/>
        <v>537</v>
      </c>
      <c r="F250" s="99">
        <f t="shared" si="132"/>
        <v>605.24</v>
      </c>
      <c r="G250" s="96">
        <f t="shared" si="97"/>
        <v>440.30263349337997</v>
      </c>
      <c r="H250" s="96">
        <f t="shared" si="98"/>
        <v>112.70763500931098</v>
      </c>
    </row>
    <row r="251" spans="2:8" x14ac:dyDescent="0.25">
      <c r="B251" s="75" t="s">
        <v>108</v>
      </c>
      <c r="C251" s="99">
        <f>'POSEBNI DIO'!F331</f>
        <v>70.739999999999995</v>
      </c>
      <c r="D251" s="99">
        <f>'POSEBNI DIO'!G331</f>
        <v>0</v>
      </c>
      <c r="E251" s="99">
        <f>'POSEBNI DIO'!H331</f>
        <v>62</v>
      </c>
      <c r="F251" s="99">
        <f>'POSEBNI DIO'!I331</f>
        <v>61.78</v>
      </c>
      <c r="G251" s="96">
        <f t="shared" si="97"/>
        <v>87.333898784280478</v>
      </c>
      <c r="H251" s="96">
        <f t="shared" si="98"/>
        <v>99.645161290322577</v>
      </c>
    </row>
    <row r="252" spans="2:8" x14ac:dyDescent="0.25">
      <c r="B252" s="75" t="s">
        <v>109</v>
      </c>
      <c r="C252" s="99">
        <f>'POSEBNI DIO'!F332</f>
        <v>10.74</v>
      </c>
      <c r="D252" s="99">
        <v>0</v>
      </c>
      <c r="E252" s="99">
        <f>'POSEBNI DIO'!H332</f>
        <v>150</v>
      </c>
      <c r="F252" s="99">
        <f>'POSEBNI DIO'!I332</f>
        <v>246.49</v>
      </c>
      <c r="G252" s="96">
        <f t="shared" si="97"/>
        <v>2295.0651769087526</v>
      </c>
      <c r="H252" s="96">
        <f t="shared" si="98"/>
        <v>164.32666666666665</v>
      </c>
    </row>
    <row r="253" spans="2:8" x14ac:dyDescent="0.25">
      <c r="B253" s="75" t="s">
        <v>111</v>
      </c>
      <c r="C253" s="99">
        <f>'POSEBNI DIO'!F333</f>
        <v>55.98</v>
      </c>
      <c r="D253" s="99">
        <f>'POSEBNI DIO'!G333</f>
        <v>10000</v>
      </c>
      <c r="E253" s="99">
        <f>'POSEBNI DIO'!H333</f>
        <v>100</v>
      </c>
      <c r="F253" s="99">
        <f>'POSEBNI DIO'!I333</f>
        <v>17.190000000000001</v>
      </c>
      <c r="G253" s="96">
        <f t="shared" si="97"/>
        <v>30.707395498392287</v>
      </c>
      <c r="H253" s="96">
        <f t="shared" si="98"/>
        <v>17.190000000000001</v>
      </c>
    </row>
    <row r="254" spans="2:8" x14ac:dyDescent="0.25">
      <c r="B254" s="75" t="s">
        <v>112</v>
      </c>
      <c r="C254" s="99">
        <v>0</v>
      </c>
      <c r="D254" s="99">
        <v>0</v>
      </c>
      <c r="E254" s="99">
        <f>'POSEBNI DIO'!H334</f>
        <v>200</v>
      </c>
      <c r="F254" s="99">
        <f>'POSEBNI DIO'!I334</f>
        <v>47.9</v>
      </c>
      <c r="G254" s="96" t="e">
        <f t="shared" si="97"/>
        <v>#DIV/0!</v>
      </c>
      <c r="H254" s="96">
        <f t="shared" si="98"/>
        <v>23.95</v>
      </c>
    </row>
    <row r="255" spans="2:8" x14ac:dyDescent="0.25">
      <c r="B255" s="75" t="s">
        <v>245</v>
      </c>
      <c r="C255" s="99">
        <v>0</v>
      </c>
      <c r="D255" s="99">
        <v>0</v>
      </c>
      <c r="E255" s="99">
        <f>'POSEBNI DIO'!H335</f>
        <v>25</v>
      </c>
      <c r="F255" s="99">
        <f>'POSEBNI DIO'!I335</f>
        <v>231.88</v>
      </c>
      <c r="G255" s="96" t="e">
        <f t="shared" si="97"/>
        <v>#DIV/0!</v>
      </c>
      <c r="H255" s="96">
        <f t="shared" si="98"/>
        <v>927.52</v>
      </c>
    </row>
    <row r="256" spans="2:8" x14ac:dyDescent="0.25">
      <c r="B256" s="75" t="s">
        <v>113</v>
      </c>
      <c r="C256" s="99">
        <f>C259+C262+C261+C260</f>
        <v>6952.23</v>
      </c>
      <c r="D256" s="99">
        <f>D259+D262+D261+D260+D258</f>
        <v>33992</v>
      </c>
      <c r="E256" s="99">
        <f>E259+E262+E261+E260+E258+E257</f>
        <v>4907</v>
      </c>
      <c r="F256" s="99">
        <f>F259+F262+F261+F260+F257+F258</f>
        <v>6024.7199999999993</v>
      </c>
      <c r="G256" s="96">
        <f t="shared" si="97"/>
        <v>86.658813071489291</v>
      </c>
      <c r="H256" s="96">
        <f t="shared" si="98"/>
        <v>122.77807214183818</v>
      </c>
    </row>
    <row r="257" spans="2:8" x14ac:dyDescent="0.25">
      <c r="B257" s="75" t="s">
        <v>114</v>
      </c>
      <c r="C257" s="99">
        <v>0</v>
      </c>
      <c r="D257" s="99">
        <v>0</v>
      </c>
      <c r="E257" s="99">
        <f>'POSEBNI DIO'!H337</f>
        <v>400</v>
      </c>
      <c r="F257" s="99">
        <f>'POSEBNI DIO'!I337</f>
        <v>200</v>
      </c>
      <c r="G257" s="96" t="e">
        <f t="shared" si="97"/>
        <v>#DIV/0!</v>
      </c>
      <c r="H257" s="96">
        <f t="shared" si="98"/>
        <v>50</v>
      </c>
    </row>
    <row r="258" spans="2:8" x14ac:dyDescent="0.25">
      <c r="B258" s="75" t="s">
        <v>115</v>
      </c>
      <c r="C258" s="99">
        <f>'POSEBNI DIO'!F338</f>
        <v>0</v>
      </c>
      <c r="D258" s="99">
        <f>'POSEBNI DIO'!G338</f>
        <v>200</v>
      </c>
      <c r="E258" s="99">
        <f>'POSEBNI DIO'!H338</f>
        <v>0</v>
      </c>
      <c r="F258" s="99">
        <f>'POSEBNI DIO'!I338</f>
        <v>530.66</v>
      </c>
      <c r="G258" s="96" t="e">
        <f t="shared" si="97"/>
        <v>#DIV/0!</v>
      </c>
      <c r="H258" s="96" t="e">
        <f t="shared" si="98"/>
        <v>#DIV/0!</v>
      </c>
    </row>
    <row r="259" spans="2:8" x14ac:dyDescent="0.25">
      <c r="B259" s="75" t="s">
        <v>116</v>
      </c>
      <c r="C259" s="99">
        <f>'POSEBNI DIO'!F339</f>
        <v>3000</v>
      </c>
      <c r="D259" s="99">
        <f>'POSEBNI DIO'!G339</f>
        <v>5600</v>
      </c>
      <c r="E259" s="99">
        <f>'POSEBNI DIO'!H339</f>
        <v>2687</v>
      </c>
      <c r="F259" s="99">
        <f>'POSEBNI DIO'!I339</f>
        <v>2687.5</v>
      </c>
      <c r="G259" s="96">
        <f t="shared" si="97"/>
        <v>89.583333333333343</v>
      </c>
      <c r="H259" s="96">
        <f t="shared" si="98"/>
        <v>100.01860811313732</v>
      </c>
    </row>
    <row r="260" spans="2:8" x14ac:dyDescent="0.25">
      <c r="B260" s="75" t="s">
        <v>118</v>
      </c>
      <c r="C260" s="99">
        <f>'POSEBNI DIO'!F340</f>
        <v>1700</v>
      </c>
      <c r="D260" s="99">
        <f>'POSEBNI DIO'!G340</f>
        <v>2000</v>
      </c>
      <c r="E260" s="99">
        <f>'POSEBNI DIO'!H340</f>
        <v>0</v>
      </c>
      <c r="F260" s="99">
        <f>'POSEBNI DIO'!I340</f>
        <v>0</v>
      </c>
      <c r="G260" s="96">
        <f t="shared" si="97"/>
        <v>0</v>
      </c>
      <c r="H260" s="96" t="e">
        <f t="shared" si="98"/>
        <v>#DIV/0!</v>
      </c>
    </row>
    <row r="261" spans="2:8" x14ac:dyDescent="0.25">
      <c r="B261" s="75" t="s">
        <v>120</v>
      </c>
      <c r="C261" s="99">
        <f>'POSEBNI DIO'!F341</f>
        <v>352.23</v>
      </c>
      <c r="D261" s="99">
        <f>'POSEBNI DIO'!G341</f>
        <v>25192</v>
      </c>
      <c r="E261" s="99">
        <f>'POSEBNI DIO'!H341</f>
        <v>1820</v>
      </c>
      <c r="F261" s="99">
        <f>'POSEBNI DIO'!I341</f>
        <v>2606.56</v>
      </c>
      <c r="G261" s="96">
        <f t="shared" si="97"/>
        <v>740.01646651335773</v>
      </c>
      <c r="H261" s="96">
        <f t="shared" si="98"/>
        <v>143.21758241758243</v>
      </c>
    </row>
    <row r="262" spans="2:8" x14ac:dyDescent="0.25">
      <c r="B262" s="75" t="s">
        <v>122</v>
      </c>
      <c r="C262" s="99">
        <f>'POSEBNI DIO'!F342</f>
        <v>1900</v>
      </c>
      <c r="D262" s="99">
        <f>'POSEBNI DIO'!G342</f>
        <v>1000</v>
      </c>
      <c r="E262" s="99">
        <f>'POSEBNI DIO'!H342</f>
        <v>0</v>
      </c>
      <c r="F262" s="99">
        <f>'POSEBNI DIO'!I342</f>
        <v>0</v>
      </c>
      <c r="G262" s="96">
        <f t="shared" si="97"/>
        <v>0</v>
      </c>
      <c r="H262" s="96" t="e">
        <f t="shared" si="98"/>
        <v>#DIV/0!</v>
      </c>
    </row>
    <row r="263" spans="2:8" x14ac:dyDescent="0.25">
      <c r="B263" s="75" t="s">
        <v>123</v>
      </c>
      <c r="C263" s="99">
        <f>C264</f>
        <v>245.75</v>
      </c>
      <c r="D263" s="99">
        <f t="shared" ref="D263" si="133">D264</f>
        <v>500</v>
      </c>
      <c r="E263" s="99">
        <f t="shared" ref="E263" si="134">E264</f>
        <v>0</v>
      </c>
      <c r="F263" s="99">
        <f t="shared" ref="F263" si="135">F264</f>
        <v>1015.74</v>
      </c>
      <c r="G263" s="96">
        <f t="shared" si="97"/>
        <v>413.3224821973551</v>
      </c>
      <c r="H263" s="96" t="e">
        <f t="shared" si="98"/>
        <v>#DIV/0!</v>
      </c>
    </row>
    <row r="264" spans="2:8" x14ac:dyDescent="0.25">
      <c r="B264" s="75" t="s">
        <v>124</v>
      </c>
      <c r="C264" s="99">
        <f>'POSEBNI DIO'!F344</f>
        <v>245.75</v>
      </c>
      <c r="D264" s="99">
        <f>'POSEBNI DIO'!G344</f>
        <v>500</v>
      </c>
      <c r="E264" s="99">
        <f>'POSEBNI DIO'!H344</f>
        <v>0</v>
      </c>
      <c r="F264" s="99">
        <f>'POSEBNI DIO'!I344</f>
        <v>1015.74</v>
      </c>
      <c r="G264" s="96">
        <f t="shared" si="97"/>
        <v>413.3224821973551</v>
      </c>
      <c r="H264" s="96" t="e">
        <f t="shared" si="98"/>
        <v>#DIV/0!</v>
      </c>
    </row>
    <row r="265" spans="2:8" x14ac:dyDescent="0.25">
      <c r="B265" s="75" t="s">
        <v>125</v>
      </c>
      <c r="C265" s="99">
        <f>C266+C268+C267</f>
        <v>2746.52</v>
      </c>
      <c r="D265" s="99">
        <f>D266+D268+D267</f>
        <v>9290</v>
      </c>
      <c r="E265" s="99">
        <f>E266+E268+E267</f>
        <v>1710</v>
      </c>
      <c r="F265" s="99">
        <f>F266+F268+F267</f>
        <v>1653.6</v>
      </c>
      <c r="G265" s="96">
        <f t="shared" si="97"/>
        <v>60.207098437295194</v>
      </c>
      <c r="H265" s="96">
        <f t="shared" si="98"/>
        <v>96.701754385964904</v>
      </c>
    </row>
    <row r="266" spans="2:8" x14ac:dyDescent="0.25">
      <c r="B266" s="75" t="s">
        <v>127</v>
      </c>
      <c r="C266" s="99">
        <f>'POSEBNI DIO'!F346</f>
        <v>746.52</v>
      </c>
      <c r="D266" s="99">
        <f>'POSEBNI DIO'!G346</f>
        <v>1000</v>
      </c>
      <c r="E266" s="99">
        <f>'POSEBNI DIO'!H346</f>
        <v>1330</v>
      </c>
      <c r="F266" s="99">
        <f>'POSEBNI DIO'!I346</f>
        <v>1274.0999999999999</v>
      </c>
      <c r="G266" s="96">
        <f t="shared" si="97"/>
        <v>170.67191769811927</v>
      </c>
      <c r="H266" s="96">
        <f t="shared" si="98"/>
        <v>95.796992481203006</v>
      </c>
    </row>
    <row r="267" spans="2:8" x14ac:dyDescent="0.25">
      <c r="B267" s="75" t="s">
        <v>242</v>
      </c>
      <c r="C267" s="99">
        <f>'POSEBNI DIO'!F347</f>
        <v>2000</v>
      </c>
      <c r="D267" s="99">
        <f>'POSEBNI DIO'!G347</f>
        <v>2000</v>
      </c>
      <c r="E267" s="99">
        <f>'POSEBNI DIO'!H347</f>
        <v>0</v>
      </c>
      <c r="F267" s="99">
        <f>'POSEBNI DIO'!I347</f>
        <v>0</v>
      </c>
      <c r="G267" s="96">
        <f t="shared" si="97"/>
        <v>0</v>
      </c>
      <c r="H267" s="96" t="e">
        <f t="shared" si="98"/>
        <v>#DIV/0!</v>
      </c>
    </row>
    <row r="268" spans="2:8" x14ac:dyDescent="0.25">
      <c r="B268" s="75" t="s">
        <v>129</v>
      </c>
      <c r="C268" s="99">
        <f>'POSEBNI DIO'!F348</f>
        <v>0</v>
      </c>
      <c r="D268" s="99">
        <f>'POSEBNI DIO'!G348</f>
        <v>6290</v>
      </c>
      <c r="E268" s="99">
        <f>'POSEBNI DIO'!H348</f>
        <v>380</v>
      </c>
      <c r="F268" s="99">
        <f>'POSEBNI DIO'!I348</f>
        <v>379.5</v>
      </c>
      <c r="G268" s="96" t="e">
        <f t="shared" si="97"/>
        <v>#DIV/0!</v>
      </c>
      <c r="H268" s="96">
        <f t="shared" si="98"/>
        <v>99.868421052631589</v>
      </c>
    </row>
    <row r="269" spans="2:8" x14ac:dyDescent="0.25">
      <c r="B269" s="75" t="s">
        <v>136</v>
      </c>
      <c r="C269" s="99">
        <f>C270</f>
        <v>5161.18</v>
      </c>
      <c r="D269" s="99">
        <f t="shared" ref="D269:F269" si="136">D270</f>
        <v>23186</v>
      </c>
      <c r="E269" s="99">
        <f t="shared" si="136"/>
        <v>27770</v>
      </c>
      <c r="F269" s="99">
        <f t="shared" si="136"/>
        <v>27145.06</v>
      </c>
      <c r="G269" s="96">
        <f t="shared" si="97"/>
        <v>525.94677961241428</v>
      </c>
      <c r="H269" s="96">
        <f t="shared" si="98"/>
        <v>97.749585884047548</v>
      </c>
    </row>
    <row r="270" spans="2:8" x14ac:dyDescent="0.25">
      <c r="B270" s="75" t="s">
        <v>139</v>
      </c>
      <c r="C270" s="99">
        <f>C271+C275+C277</f>
        <v>5161.18</v>
      </c>
      <c r="D270" s="99">
        <f>D271+D275+D277</f>
        <v>23186</v>
      </c>
      <c r="E270" s="99">
        <f>E271+E275+E277</f>
        <v>27770</v>
      </c>
      <c r="F270" s="99">
        <f>F271+F275+F277</f>
        <v>27145.06</v>
      </c>
      <c r="G270" s="96">
        <f t="shared" si="97"/>
        <v>525.94677961241428</v>
      </c>
      <c r="H270" s="96">
        <f t="shared" si="98"/>
        <v>97.749585884047548</v>
      </c>
    </row>
    <row r="271" spans="2:8" x14ac:dyDescent="0.25">
      <c r="B271" s="75" t="s">
        <v>140</v>
      </c>
      <c r="C271" s="99">
        <f>C272+C274+C273</f>
        <v>5161.18</v>
      </c>
      <c r="D271" s="99">
        <f t="shared" ref="D271:F271" si="137">D272+D274+D273</f>
        <v>21186</v>
      </c>
      <c r="E271" s="99">
        <f t="shared" si="137"/>
        <v>27670</v>
      </c>
      <c r="F271" s="99">
        <f t="shared" si="137"/>
        <v>27145.06</v>
      </c>
      <c r="G271" s="96">
        <f t="shared" ref="G271:G336" si="138">F271/C271*100</f>
        <v>525.94677961241428</v>
      </c>
      <c r="H271" s="96">
        <f t="shared" ref="H271:H336" si="139">F271/E271*100</f>
        <v>98.102855077701491</v>
      </c>
    </row>
    <row r="272" spans="2:8" x14ac:dyDescent="0.25">
      <c r="B272" s="75" t="s">
        <v>141</v>
      </c>
      <c r="C272" s="99">
        <f>'POSEBNI DIO'!F352</f>
        <v>5161.18</v>
      </c>
      <c r="D272" s="99">
        <f>'POSEBNI DIO'!G352</f>
        <v>19186</v>
      </c>
      <c r="E272" s="99">
        <f>'POSEBNI DIO'!H352</f>
        <v>670</v>
      </c>
      <c r="F272" s="99">
        <f>'POSEBNI DIO'!I352</f>
        <v>671.06</v>
      </c>
      <c r="G272" s="96">
        <f t="shared" si="138"/>
        <v>13.002065419148332</v>
      </c>
      <c r="H272" s="96">
        <f t="shared" si="139"/>
        <v>100.15820895522387</v>
      </c>
    </row>
    <row r="273" spans="2:8" x14ac:dyDescent="0.25">
      <c r="B273" s="75" t="s">
        <v>142</v>
      </c>
      <c r="C273" s="99">
        <v>0</v>
      </c>
      <c r="D273" s="99">
        <v>0</v>
      </c>
      <c r="E273" s="99">
        <f>'POSEBNI DIO'!H353</f>
        <v>27000</v>
      </c>
      <c r="F273" s="99">
        <f>'POSEBNI DIO'!I353</f>
        <v>26474</v>
      </c>
      <c r="G273" s="96" t="e">
        <f t="shared" si="138"/>
        <v>#DIV/0!</v>
      </c>
      <c r="H273" s="96">
        <f t="shared" si="139"/>
        <v>98.05185185185185</v>
      </c>
    </row>
    <row r="274" spans="2:8" x14ac:dyDescent="0.25">
      <c r="B274" s="75" t="s">
        <v>143</v>
      </c>
      <c r="C274" s="99">
        <f>'POSEBNI DIO'!F354</f>
        <v>0</v>
      </c>
      <c r="D274" s="99">
        <f>'POSEBNI DIO'!G354</f>
        <v>2000</v>
      </c>
      <c r="E274" s="99">
        <f>'POSEBNI DIO'!H354</f>
        <v>0</v>
      </c>
      <c r="F274" s="99">
        <f>'POSEBNI DIO'!I354</f>
        <v>0</v>
      </c>
      <c r="G274" s="96" t="e">
        <f t="shared" si="138"/>
        <v>#DIV/0!</v>
      </c>
      <c r="H274" s="96" t="e">
        <f t="shared" si="139"/>
        <v>#DIV/0!</v>
      </c>
    </row>
    <row r="275" spans="2:8" x14ac:dyDescent="0.25">
      <c r="B275" s="75" t="s">
        <v>144</v>
      </c>
      <c r="C275" s="99">
        <f>C276</f>
        <v>0</v>
      </c>
      <c r="D275" s="99">
        <f t="shared" ref="D275:F275" si="140">D276</f>
        <v>1000</v>
      </c>
      <c r="E275" s="99">
        <f t="shared" si="140"/>
        <v>100</v>
      </c>
      <c r="F275" s="99">
        <f t="shared" si="140"/>
        <v>0</v>
      </c>
      <c r="G275" s="96" t="e">
        <f t="shared" si="138"/>
        <v>#DIV/0!</v>
      </c>
      <c r="H275" s="96">
        <f t="shared" si="139"/>
        <v>0</v>
      </c>
    </row>
    <row r="276" spans="2:8" x14ac:dyDescent="0.25">
      <c r="B276" s="75" t="s">
        <v>145</v>
      </c>
      <c r="C276" s="99">
        <f>'POSEBNI DIO'!F356</f>
        <v>0</v>
      </c>
      <c r="D276" s="99">
        <f>'POSEBNI DIO'!G356</f>
        <v>1000</v>
      </c>
      <c r="E276" s="99">
        <f>'POSEBNI DIO'!H356</f>
        <v>100</v>
      </c>
      <c r="F276" s="99">
        <f>'POSEBNI DIO'!I356</f>
        <v>0</v>
      </c>
      <c r="G276" s="96" t="e">
        <f t="shared" si="138"/>
        <v>#DIV/0!</v>
      </c>
      <c r="H276" s="96">
        <f t="shared" si="139"/>
        <v>0</v>
      </c>
    </row>
    <row r="277" spans="2:8" x14ac:dyDescent="0.25">
      <c r="B277" s="75" t="s">
        <v>146</v>
      </c>
      <c r="C277" s="99">
        <f>C278</f>
        <v>0</v>
      </c>
      <c r="D277" s="99">
        <f t="shared" ref="D277:F277" si="141">D278</f>
        <v>1000</v>
      </c>
      <c r="E277" s="99">
        <f t="shared" si="141"/>
        <v>0</v>
      </c>
      <c r="F277" s="99">
        <f t="shared" si="141"/>
        <v>0</v>
      </c>
      <c r="G277" s="96" t="e">
        <f t="shared" si="138"/>
        <v>#DIV/0!</v>
      </c>
      <c r="H277" s="96" t="e">
        <f t="shared" si="139"/>
        <v>#DIV/0!</v>
      </c>
    </row>
    <row r="278" spans="2:8" x14ac:dyDescent="0.25">
      <c r="B278" s="75" t="s">
        <v>147</v>
      </c>
      <c r="C278" s="99">
        <f>'POSEBNI DIO'!F358</f>
        <v>0</v>
      </c>
      <c r="D278" s="99">
        <f>'POSEBNI DIO'!G358</f>
        <v>1000</v>
      </c>
      <c r="E278" s="99">
        <f>'POSEBNI DIO'!H358</f>
        <v>0</v>
      </c>
      <c r="F278" s="99">
        <f>'POSEBNI DIO'!I358</f>
        <v>0</v>
      </c>
      <c r="G278" s="96" t="e">
        <f t="shared" si="138"/>
        <v>#DIV/0!</v>
      </c>
      <c r="H278" s="96" t="e">
        <f t="shared" si="139"/>
        <v>#DIV/0!</v>
      </c>
    </row>
    <row r="279" spans="2:8" x14ac:dyDescent="0.25">
      <c r="B279" s="85" t="s">
        <v>70</v>
      </c>
      <c r="C279" s="101">
        <f>C280+C319</f>
        <v>344152.7</v>
      </c>
      <c r="D279" s="101">
        <f>D280+D319</f>
        <v>218105</v>
      </c>
      <c r="E279" s="101">
        <f>E280+E319</f>
        <v>466408</v>
      </c>
      <c r="F279" s="101">
        <f>F280+F319</f>
        <v>400662.24</v>
      </c>
      <c r="G279" s="96">
        <f t="shared" si="138"/>
        <v>116.41990314183211</v>
      </c>
      <c r="H279" s="96">
        <f t="shared" si="139"/>
        <v>85.903809540145105</v>
      </c>
    </row>
    <row r="280" spans="2:8" x14ac:dyDescent="0.25">
      <c r="B280" s="77" t="s">
        <v>148</v>
      </c>
      <c r="C280" s="99">
        <f>C281+C288+C316</f>
        <v>308545.65000000002</v>
      </c>
      <c r="D280" s="99">
        <f t="shared" ref="D280:F280" si="142">D281+D288+D316</f>
        <v>193628</v>
      </c>
      <c r="E280" s="99">
        <f t="shared" si="142"/>
        <v>374205</v>
      </c>
      <c r="F280" s="99">
        <f t="shared" si="142"/>
        <v>339375.58</v>
      </c>
      <c r="G280" s="96">
        <f t="shared" si="138"/>
        <v>109.99201576816915</v>
      </c>
      <c r="H280" s="96">
        <f t="shared" si="139"/>
        <v>90.692422602584145</v>
      </c>
    </row>
    <row r="281" spans="2:8" x14ac:dyDescent="0.25">
      <c r="B281" s="77" t="s">
        <v>99</v>
      </c>
      <c r="C281" s="99">
        <f>C282+C284+C286</f>
        <v>154023.74000000002</v>
      </c>
      <c r="D281" s="99">
        <f t="shared" ref="D281" si="143">D282+D284+D286</f>
        <v>145877</v>
      </c>
      <c r="E281" s="99">
        <f t="shared" ref="E281" si="144">E282+E284+E286</f>
        <v>212948</v>
      </c>
      <c r="F281" s="99">
        <f>F282+F284+F286</f>
        <v>183077.94000000003</v>
      </c>
      <c r="G281" s="96">
        <f t="shared" si="138"/>
        <v>118.86345572442274</v>
      </c>
      <c r="H281" s="96">
        <f t="shared" si="139"/>
        <v>85.973073238537125</v>
      </c>
    </row>
    <row r="282" spans="2:8" x14ac:dyDescent="0.25">
      <c r="B282" s="77" t="s">
        <v>241</v>
      </c>
      <c r="C282" s="99">
        <f>C283</f>
        <v>128518.32</v>
      </c>
      <c r="D282" s="99">
        <f t="shared" ref="D282" si="145">D283</f>
        <v>122383</v>
      </c>
      <c r="E282" s="99">
        <f t="shared" ref="E282" si="146">E283</f>
        <v>176015</v>
      </c>
      <c r="F282" s="99">
        <f t="shared" ref="F282" si="147">F283</f>
        <v>151873.65000000002</v>
      </c>
      <c r="G282" s="96">
        <f t="shared" si="138"/>
        <v>118.17276322939796</v>
      </c>
      <c r="H282" s="96">
        <f t="shared" si="139"/>
        <v>86.284492798909199</v>
      </c>
    </row>
    <row r="283" spans="2:8" x14ac:dyDescent="0.25">
      <c r="B283" s="75" t="s">
        <v>95</v>
      </c>
      <c r="C283" s="99">
        <f>'POSEBNI DIO'!F365+'POSEBNI DIO'!F407</f>
        <v>128518.32</v>
      </c>
      <c r="D283" s="99">
        <f>'POSEBNI DIO'!G365+'POSEBNI DIO'!G407</f>
        <v>122383</v>
      </c>
      <c r="E283" s="99">
        <f>'POSEBNI DIO'!H365+'POSEBNI DIO'!H407</f>
        <v>176015</v>
      </c>
      <c r="F283" s="99">
        <f>'POSEBNI DIO'!I365+'POSEBNI DIO'!I407</f>
        <v>151873.65000000002</v>
      </c>
      <c r="G283" s="96">
        <f t="shared" si="138"/>
        <v>118.17276322939796</v>
      </c>
      <c r="H283" s="96">
        <f t="shared" si="139"/>
        <v>86.284492798909199</v>
      </c>
    </row>
    <row r="284" spans="2:8" x14ac:dyDescent="0.25">
      <c r="B284" s="75" t="s">
        <v>100</v>
      </c>
      <c r="C284" s="99">
        <f>C285</f>
        <v>4300</v>
      </c>
      <c r="D284" s="99">
        <f t="shared" ref="D284" si="148">D285</f>
        <v>3300</v>
      </c>
      <c r="E284" s="99">
        <f t="shared" ref="E284" si="149">E285</f>
        <v>7976</v>
      </c>
      <c r="F284" s="99">
        <f t="shared" ref="F284" si="150">F285</f>
        <v>6180.25</v>
      </c>
      <c r="G284" s="96">
        <f t="shared" si="138"/>
        <v>143.72674418604652</v>
      </c>
      <c r="H284" s="96">
        <f t="shared" si="139"/>
        <v>77.485581745235706</v>
      </c>
    </row>
    <row r="285" spans="2:8" x14ac:dyDescent="0.25">
      <c r="B285" s="75" t="s">
        <v>96</v>
      </c>
      <c r="C285" s="99">
        <f>'POSEBNI DIO'!F409+'POSEBNI DIO'!F367</f>
        <v>4300</v>
      </c>
      <c r="D285" s="99">
        <f>'POSEBNI DIO'!G409+'POSEBNI DIO'!G367</f>
        <v>3300</v>
      </c>
      <c r="E285" s="99">
        <f>'POSEBNI DIO'!H409+'POSEBNI DIO'!H367</f>
        <v>7976</v>
      </c>
      <c r="F285" s="99">
        <f>'POSEBNI DIO'!I409+'POSEBNI DIO'!I367</f>
        <v>6180.25</v>
      </c>
      <c r="G285" s="96">
        <f t="shared" si="138"/>
        <v>143.72674418604652</v>
      </c>
      <c r="H285" s="96">
        <f t="shared" si="139"/>
        <v>77.485581745235706</v>
      </c>
    </row>
    <row r="286" spans="2:8" x14ac:dyDescent="0.25">
      <c r="B286" s="75" t="s">
        <v>101</v>
      </c>
      <c r="C286" s="99">
        <f>C287</f>
        <v>21205.420000000002</v>
      </c>
      <c r="D286" s="99">
        <f t="shared" ref="D286:F286" si="151">D287</f>
        <v>20194</v>
      </c>
      <c r="E286" s="99">
        <f t="shared" si="151"/>
        <v>28957</v>
      </c>
      <c r="F286" s="99">
        <f t="shared" si="151"/>
        <v>25024.039999999997</v>
      </c>
      <c r="G286" s="96">
        <f t="shared" si="138"/>
        <v>118.00775462122417</v>
      </c>
      <c r="H286" s="96">
        <f t="shared" si="139"/>
        <v>86.417930034188615</v>
      </c>
    </row>
    <row r="287" spans="2:8" x14ac:dyDescent="0.25">
      <c r="B287" s="75" t="s">
        <v>97</v>
      </c>
      <c r="C287" s="99">
        <f>'POSEBNI DIO'!F369+'POSEBNI DIO'!F411</f>
        <v>21205.420000000002</v>
      </c>
      <c r="D287" s="99">
        <f>'POSEBNI DIO'!G369+'POSEBNI DIO'!G411</f>
        <v>20194</v>
      </c>
      <c r="E287" s="99">
        <f>'POSEBNI DIO'!H369+'POSEBNI DIO'!H411</f>
        <v>28957</v>
      </c>
      <c r="F287" s="99">
        <f>'POSEBNI DIO'!I369+'POSEBNI DIO'!I411</f>
        <v>25024.039999999997</v>
      </c>
      <c r="G287" s="96">
        <f t="shared" si="138"/>
        <v>118.00775462122417</v>
      </c>
      <c r="H287" s="96">
        <f t="shared" si="139"/>
        <v>86.417930034188615</v>
      </c>
    </row>
    <row r="288" spans="2:8" x14ac:dyDescent="0.25">
      <c r="B288" s="75" t="s">
        <v>102</v>
      </c>
      <c r="C288" s="99">
        <f>C289+C294+C300+C309+C311</f>
        <v>138371.91</v>
      </c>
      <c r="D288" s="99">
        <f>D289+D294+D300+D309+D311</f>
        <v>47751</v>
      </c>
      <c r="E288" s="99">
        <f>E289+E294+E300+E309+E311</f>
        <v>147232</v>
      </c>
      <c r="F288" s="99">
        <f>F289+F294+F300+F309+F311</f>
        <v>142272.63999999998</v>
      </c>
      <c r="G288" s="96">
        <f t="shared" si="138"/>
        <v>102.8190186866684</v>
      </c>
      <c r="H288" s="96">
        <f t="shared" si="139"/>
        <v>96.631601825690055</v>
      </c>
    </row>
    <row r="289" spans="2:8" x14ac:dyDescent="0.25">
      <c r="B289" s="75" t="s">
        <v>103</v>
      </c>
      <c r="C289" s="99">
        <f>C290+C291+C292+C293</f>
        <v>57659.490000000005</v>
      </c>
      <c r="D289" s="99">
        <f t="shared" ref="D289" si="152">D290+D291+D292+D293</f>
        <v>29189</v>
      </c>
      <c r="E289" s="99">
        <f t="shared" ref="E289" si="153">E290+E291+E292+E293</f>
        <v>66210</v>
      </c>
      <c r="F289" s="99">
        <f t="shared" ref="F289" si="154">F290+F291+F292+F293</f>
        <v>71026.16</v>
      </c>
      <c r="G289" s="96">
        <f t="shared" si="138"/>
        <v>123.18208156194234</v>
      </c>
      <c r="H289" s="96">
        <f t="shared" si="139"/>
        <v>107.27406736142578</v>
      </c>
    </row>
    <row r="290" spans="2:8" x14ac:dyDescent="0.25">
      <c r="B290" s="75" t="s">
        <v>104</v>
      </c>
      <c r="C290" s="99">
        <f>'POSEBNI DIO'!F372+'POSEBNI DIO'!F414</f>
        <v>43831.87</v>
      </c>
      <c r="D290" s="99">
        <f>'POSEBNI DIO'!G372+'POSEBNI DIO'!G414</f>
        <v>13579</v>
      </c>
      <c r="E290" s="99">
        <f>'POSEBNI DIO'!H372+'POSEBNI DIO'!H414</f>
        <v>45255</v>
      </c>
      <c r="F290" s="99">
        <f>'POSEBNI DIO'!I372+'POSEBNI DIO'!I414</f>
        <v>50040.93</v>
      </c>
      <c r="G290" s="96">
        <f t="shared" si="138"/>
        <v>114.16562879931884</v>
      </c>
      <c r="H290" s="96">
        <f t="shared" si="139"/>
        <v>110.57547232350015</v>
      </c>
    </row>
    <row r="291" spans="2:8" x14ac:dyDescent="0.25">
      <c r="B291" s="75" t="s">
        <v>105</v>
      </c>
      <c r="C291" s="99">
        <f>'POSEBNI DIO'!F373+'POSEBNI DIO'!F415</f>
        <v>795.48</v>
      </c>
      <c r="D291" s="99">
        <f>'POSEBNI DIO'!G373+'POSEBNI DIO'!G415</f>
        <v>695</v>
      </c>
      <c r="E291" s="99">
        <f>'POSEBNI DIO'!H373+'POSEBNI DIO'!H415</f>
        <v>3730</v>
      </c>
      <c r="F291" s="99">
        <f>'POSEBNI DIO'!I373+'POSEBNI DIO'!I415</f>
        <v>3617.68</v>
      </c>
      <c r="G291" s="96">
        <f t="shared" si="138"/>
        <v>454.77950419872275</v>
      </c>
      <c r="H291" s="96">
        <f t="shared" si="139"/>
        <v>96.988739946380704</v>
      </c>
    </row>
    <row r="292" spans="2:8" x14ac:dyDescent="0.25">
      <c r="B292" s="75" t="s">
        <v>106</v>
      </c>
      <c r="C292" s="133">
        <f>'POSEBNI DIO'!F374+'POSEBNI DIO'!F416</f>
        <v>13007.14</v>
      </c>
      <c r="D292" s="99">
        <f>'POSEBNI DIO'!G374+'POSEBNI DIO'!G416</f>
        <v>14915</v>
      </c>
      <c r="E292" s="99">
        <f>'POSEBNI DIO'!H374+'POSEBNI DIO'!H416</f>
        <v>17225</v>
      </c>
      <c r="F292" s="99">
        <f>'POSEBNI DIO'!I374+'POSEBNI DIO'!I416</f>
        <v>17341.55</v>
      </c>
      <c r="G292" s="96">
        <f t="shared" si="138"/>
        <v>133.32331319567561</v>
      </c>
      <c r="H292" s="96">
        <f t="shared" si="139"/>
        <v>100.67663280116111</v>
      </c>
    </row>
    <row r="293" spans="2:8" x14ac:dyDescent="0.25">
      <c r="B293" s="75" t="s">
        <v>149</v>
      </c>
      <c r="C293" s="99">
        <f>'POSEBNI DIO'!F375+'POSEBNI DIO'!F417</f>
        <v>25</v>
      </c>
      <c r="D293" s="99">
        <f>'POSEBNI DIO'!G375+'POSEBNI DIO'!G417</f>
        <v>0</v>
      </c>
      <c r="E293" s="99">
        <f>'POSEBNI DIO'!H375+'POSEBNI DIO'!H417</f>
        <v>0</v>
      </c>
      <c r="F293" s="99">
        <f>'POSEBNI DIO'!I375+'POSEBNI DIO'!I417</f>
        <v>26</v>
      </c>
      <c r="G293" s="96">
        <f t="shared" si="138"/>
        <v>104</v>
      </c>
      <c r="H293" s="96" t="e">
        <f t="shared" si="139"/>
        <v>#DIV/0!</v>
      </c>
    </row>
    <row r="294" spans="2:8" x14ac:dyDescent="0.25">
      <c r="B294" s="75" t="s">
        <v>107</v>
      </c>
      <c r="C294" s="99">
        <f>C295+C296+C297+C298+C299</f>
        <v>5997.83</v>
      </c>
      <c r="D294" s="99">
        <f t="shared" ref="D294:F294" si="155">D295+D296+D297+D298+D299</f>
        <v>0</v>
      </c>
      <c r="E294" s="99">
        <f t="shared" si="155"/>
        <v>10999</v>
      </c>
      <c r="F294" s="99">
        <f t="shared" si="155"/>
        <v>14595.39</v>
      </c>
      <c r="G294" s="96">
        <f t="shared" si="138"/>
        <v>243.34450959763782</v>
      </c>
      <c r="H294" s="96">
        <f t="shared" si="139"/>
        <v>132.6974270388217</v>
      </c>
    </row>
    <row r="295" spans="2:8" x14ac:dyDescent="0.25">
      <c r="B295" s="75" t="s">
        <v>108</v>
      </c>
      <c r="C295" s="99">
        <f>'POSEBNI DIO'!F419+'POSEBNI DIO'!F377</f>
        <v>134.87</v>
      </c>
      <c r="D295" s="99">
        <f>'POSEBNI DIO'!G419</f>
        <v>0</v>
      </c>
      <c r="E295" s="99">
        <f>'POSEBNI DIO'!H419+'POSEBNI DIO'!H377</f>
        <v>218</v>
      </c>
      <c r="F295" s="99">
        <f>'POSEBNI DIO'!I419+'POSEBNI DIO'!I377</f>
        <v>716.9</v>
      </c>
      <c r="G295" s="96">
        <f t="shared" si="138"/>
        <v>531.54889893971972</v>
      </c>
      <c r="H295" s="96">
        <f t="shared" si="139"/>
        <v>328.85321100917429</v>
      </c>
    </row>
    <row r="296" spans="2:8" x14ac:dyDescent="0.25">
      <c r="B296" s="75" t="s">
        <v>109</v>
      </c>
      <c r="C296" s="99">
        <f>'POSEBNI DIO'!F420+'POSEBNI DIO'!F378</f>
        <v>639.67000000000007</v>
      </c>
      <c r="D296" s="99">
        <f>'POSEBNI DIO'!G420</f>
        <v>0</v>
      </c>
      <c r="E296" s="99">
        <f>'POSEBNI DIO'!H420</f>
        <v>6500</v>
      </c>
      <c r="F296" s="99">
        <f>'POSEBNI DIO'!I420+'POSEBNI DIO'!I378</f>
        <v>8443.89</v>
      </c>
      <c r="G296" s="96">
        <f t="shared" si="138"/>
        <v>1320.0384573295603</v>
      </c>
      <c r="H296" s="96">
        <f t="shared" si="139"/>
        <v>129.90599999999998</v>
      </c>
    </row>
    <row r="297" spans="2:8" x14ac:dyDescent="0.25">
      <c r="B297" s="75" t="s">
        <v>111</v>
      </c>
      <c r="C297" s="99">
        <f>'POSEBNI DIO'!F421</f>
        <v>3258.52</v>
      </c>
      <c r="D297" s="99">
        <f>'POSEBNI DIO'!G421</f>
        <v>0</v>
      </c>
      <c r="E297" s="99">
        <f>'POSEBNI DIO'!H421+'POSEBNI DIO'!H379</f>
        <v>801</v>
      </c>
      <c r="F297" s="99">
        <f>'POSEBNI DIO'!I421+'POSEBNI DIO'!I379</f>
        <v>1777.6299999999999</v>
      </c>
      <c r="G297" s="96">
        <f t="shared" si="138"/>
        <v>54.553294133533015</v>
      </c>
      <c r="H297" s="96">
        <f t="shared" si="139"/>
        <v>221.92634207240948</v>
      </c>
    </row>
    <row r="298" spans="2:8" x14ac:dyDescent="0.25">
      <c r="B298" s="75" t="s">
        <v>112</v>
      </c>
      <c r="C298" s="99">
        <f>'POSEBNI DIO'!F380+'POSEBNI DIO'!F422</f>
        <v>1635.09</v>
      </c>
      <c r="D298" s="99">
        <f>'POSEBNI DIO'!G380+'POSEBNI DIO'!G422</f>
        <v>0</v>
      </c>
      <c r="E298" s="99">
        <f>'POSEBNI DIO'!H380+'POSEBNI DIO'!H422</f>
        <v>3300</v>
      </c>
      <c r="F298" s="99">
        <f>'POSEBNI DIO'!I380+'POSEBNI DIO'!I422</f>
        <v>3146.1</v>
      </c>
      <c r="G298" s="96">
        <f t="shared" si="138"/>
        <v>192.41142689393246</v>
      </c>
      <c r="H298" s="96">
        <f t="shared" si="139"/>
        <v>95.336363636363629</v>
      </c>
    </row>
    <row r="299" spans="2:8" x14ac:dyDescent="0.25">
      <c r="B299" s="75" t="s">
        <v>245</v>
      </c>
      <c r="C299" s="99">
        <f>'POSEBNI DIO'!F381+'POSEBNI DIO'!F423</f>
        <v>329.68</v>
      </c>
      <c r="D299" s="99">
        <f>'POSEBNI DIO'!G423</f>
        <v>0</v>
      </c>
      <c r="E299" s="99">
        <f>'POSEBNI DIO'!H423+'POSEBNI DIO'!H381</f>
        <v>180</v>
      </c>
      <c r="F299" s="99">
        <f>'POSEBNI DIO'!I423+'POSEBNI DIO'!I381</f>
        <v>510.87</v>
      </c>
      <c r="G299" s="96">
        <f t="shared" si="138"/>
        <v>154.95935452560059</v>
      </c>
      <c r="H299" s="96">
        <f t="shared" si="139"/>
        <v>283.81666666666666</v>
      </c>
    </row>
    <row r="300" spans="2:8" x14ac:dyDescent="0.25">
      <c r="B300" s="75" t="s">
        <v>113</v>
      </c>
      <c r="C300" s="99">
        <f>C301+C302+C303+C305+C306+C307+C308+C304</f>
        <v>62095.930000000008</v>
      </c>
      <c r="D300" s="99">
        <f t="shared" ref="D300:E300" si="156">D301+D302+D303+D305+D306+D307+D308+D304</f>
        <v>17527</v>
      </c>
      <c r="E300" s="99">
        <f t="shared" si="156"/>
        <v>51700</v>
      </c>
      <c r="F300" s="99">
        <f>F301+F302+F303+F305+F306+F307+F308+F304</f>
        <v>38289.549999999996</v>
      </c>
      <c r="G300" s="96">
        <f t="shared" si="138"/>
        <v>61.661931788444093</v>
      </c>
      <c r="H300" s="96">
        <f t="shared" si="139"/>
        <v>74.061025145067688</v>
      </c>
    </row>
    <row r="301" spans="2:8" x14ac:dyDescent="0.25">
      <c r="B301" s="75" t="s">
        <v>114</v>
      </c>
      <c r="C301" s="99">
        <f>'POSEBNI DIO'!F425</f>
        <v>182.8</v>
      </c>
      <c r="D301" s="99">
        <f>'POSEBNI DIO'!G425</f>
        <v>0</v>
      </c>
      <c r="E301" s="99">
        <f>'POSEBNI DIO'!H425</f>
        <v>0</v>
      </c>
      <c r="F301" s="99">
        <f>'POSEBNI DIO'!I425</f>
        <v>500</v>
      </c>
      <c r="G301" s="96">
        <f t="shared" si="138"/>
        <v>273.52297592997814</v>
      </c>
      <c r="H301" s="96" t="e">
        <f t="shared" si="139"/>
        <v>#DIV/0!</v>
      </c>
    </row>
    <row r="302" spans="2:8" x14ac:dyDescent="0.25">
      <c r="B302" s="75" t="s">
        <v>115</v>
      </c>
      <c r="C302" s="99">
        <f>'POSEBNI DIO'!F426</f>
        <v>38483.620000000003</v>
      </c>
      <c r="D302" s="99">
        <f>'POSEBNI DIO'!G426</f>
        <v>4200</v>
      </c>
      <c r="E302" s="99">
        <f>'POSEBNI DIO'!H426+'POSEBNI DIO'!H383</f>
        <v>500</v>
      </c>
      <c r="F302" s="99">
        <f>'POSEBNI DIO'!I426</f>
        <v>1518.75</v>
      </c>
      <c r="G302" s="96">
        <f t="shared" si="138"/>
        <v>3.9464842444655672</v>
      </c>
      <c r="H302" s="96">
        <f t="shared" si="139"/>
        <v>303.75</v>
      </c>
    </row>
    <row r="303" spans="2:8" x14ac:dyDescent="0.25">
      <c r="B303" s="75" t="s">
        <v>116</v>
      </c>
      <c r="C303" s="99">
        <f>'POSEBNI DIO'!F427+'POSEBNI DIO'!F384</f>
        <v>9855.75</v>
      </c>
      <c r="D303" s="99">
        <f>'POSEBNI DIO'!G427+'POSEBNI DIO'!G384</f>
        <v>5000</v>
      </c>
      <c r="E303" s="99">
        <f>'POSEBNI DIO'!H427+'POSEBNI DIO'!H384</f>
        <v>18000</v>
      </c>
      <c r="F303" s="99">
        <f>'POSEBNI DIO'!I427+'POSEBNI DIO'!I384</f>
        <v>9292.02</v>
      </c>
      <c r="G303" s="96">
        <f t="shared" si="138"/>
        <v>94.280191766227844</v>
      </c>
      <c r="H303" s="96">
        <f t="shared" si="139"/>
        <v>51.622333333333337</v>
      </c>
    </row>
    <row r="304" spans="2:8" x14ac:dyDescent="0.25">
      <c r="B304" s="75" t="s">
        <v>117</v>
      </c>
      <c r="C304" s="99">
        <v>0</v>
      </c>
      <c r="D304" s="99">
        <v>0</v>
      </c>
      <c r="E304" s="99">
        <f>'POSEBNI DIO'!H428</f>
        <v>350</v>
      </c>
      <c r="F304" s="99">
        <f>'POSEBNI DIO'!I428</f>
        <v>350</v>
      </c>
      <c r="G304" s="96"/>
      <c r="H304" s="96"/>
    </row>
    <row r="305" spans="2:8" x14ac:dyDescent="0.25">
      <c r="B305" s="75" t="s">
        <v>118</v>
      </c>
      <c r="C305" s="99">
        <f>'POSEBNI DIO'!F429+'POSEBNI DIO'!F385</f>
        <v>5654.47</v>
      </c>
      <c r="D305" s="99">
        <f>'POSEBNI DIO'!G429</f>
        <v>8327</v>
      </c>
      <c r="E305" s="99">
        <f>'POSEBNI DIO'!H429+'POSEBNI DIO'!H385</f>
        <v>13325</v>
      </c>
      <c r="F305" s="99">
        <f>'POSEBNI DIO'!I429+'POSEBNI DIO'!I385</f>
        <v>9318.7099999999991</v>
      </c>
      <c r="G305" s="96">
        <f t="shared" si="138"/>
        <v>164.80253675410779</v>
      </c>
      <c r="H305" s="96">
        <f t="shared" si="139"/>
        <v>69.93403377110694</v>
      </c>
    </row>
    <row r="306" spans="2:8" x14ac:dyDescent="0.25">
      <c r="B306" s="75" t="s">
        <v>120</v>
      </c>
      <c r="C306" s="99">
        <f>'POSEBNI DIO'!F430+'POSEBNI DIO'!F386</f>
        <v>4251.59</v>
      </c>
      <c r="D306" s="99">
        <f>'POSEBNI DIO'!G430</f>
        <v>0</v>
      </c>
      <c r="E306" s="99">
        <f>'POSEBNI DIO'!H430+'POSEBNI DIO'!H386</f>
        <v>19425</v>
      </c>
      <c r="F306" s="99">
        <f>'POSEBNI DIO'!I430+'POSEBNI DIO'!I386</f>
        <v>16223.619999999999</v>
      </c>
      <c r="G306" s="96">
        <f t="shared" si="138"/>
        <v>381.58947593723758</v>
      </c>
      <c r="H306" s="96">
        <f t="shared" si="139"/>
        <v>83.519279279279274</v>
      </c>
    </row>
    <row r="307" spans="2:8" x14ac:dyDescent="0.25">
      <c r="B307" s="75" t="s">
        <v>121</v>
      </c>
      <c r="C307" s="99">
        <f>'POSEBNI DIO'!F431</f>
        <v>0</v>
      </c>
      <c r="D307" s="99">
        <f>'POSEBNI DIO'!G431</f>
        <v>0</v>
      </c>
      <c r="E307" s="99">
        <f>'POSEBNI DIO'!H431</f>
        <v>0</v>
      </c>
      <c r="F307" s="99">
        <f>'POSEBNI DIO'!I431</f>
        <v>0</v>
      </c>
      <c r="G307" s="96" t="e">
        <f t="shared" si="138"/>
        <v>#DIV/0!</v>
      </c>
      <c r="H307" s="96" t="e">
        <f t="shared" si="139"/>
        <v>#DIV/0!</v>
      </c>
    </row>
    <row r="308" spans="2:8" x14ac:dyDescent="0.25">
      <c r="B308" s="75" t="s">
        <v>122</v>
      </c>
      <c r="C308" s="99">
        <f>'POSEBNI DIO'!F387+'POSEBNI DIO'!F432</f>
        <v>3667.7</v>
      </c>
      <c r="D308" s="99">
        <f>'POSEBNI DIO'!G387+'POSEBNI DIO'!G432</f>
        <v>0</v>
      </c>
      <c r="E308" s="99">
        <f>'POSEBNI DIO'!H387+'POSEBNI DIO'!H432</f>
        <v>100</v>
      </c>
      <c r="F308" s="99">
        <f>'POSEBNI DIO'!I387+'POSEBNI DIO'!I432</f>
        <v>1086.45</v>
      </c>
      <c r="G308" s="96">
        <f t="shared" si="138"/>
        <v>29.622106497259864</v>
      </c>
      <c r="H308" s="96">
        <f t="shared" si="139"/>
        <v>1086.45</v>
      </c>
    </row>
    <row r="309" spans="2:8" x14ac:dyDescent="0.25">
      <c r="B309" s="75" t="s">
        <v>123</v>
      </c>
      <c r="C309" s="99">
        <f>C310</f>
        <v>4764.7299999999996</v>
      </c>
      <c r="D309" s="99">
        <f t="shared" ref="D309" si="157">D310</f>
        <v>0</v>
      </c>
      <c r="E309" s="99">
        <f t="shared" ref="E309" si="158">E310</f>
        <v>10000</v>
      </c>
      <c r="F309" s="99">
        <f t="shared" ref="F309" si="159">F310</f>
        <v>12940.960000000001</v>
      </c>
      <c r="G309" s="96">
        <f t="shared" si="138"/>
        <v>271.59902030125534</v>
      </c>
      <c r="H309" s="96">
        <f t="shared" si="139"/>
        <v>129.40960000000001</v>
      </c>
    </row>
    <row r="310" spans="2:8" x14ac:dyDescent="0.25">
      <c r="B310" s="75" t="s">
        <v>124</v>
      </c>
      <c r="C310" s="99">
        <f>'POSEBNI DIO'!F434</f>
        <v>4764.7299999999996</v>
      </c>
      <c r="D310" s="99">
        <f>'POSEBNI DIO'!G434</f>
        <v>0</v>
      </c>
      <c r="E310" s="99">
        <f>'POSEBNI DIO'!H434</f>
        <v>10000</v>
      </c>
      <c r="F310" s="99">
        <f>'POSEBNI DIO'!I434+'POSEBNI DIO'!I389</f>
        <v>12940.960000000001</v>
      </c>
      <c r="G310" s="96">
        <f t="shared" si="138"/>
        <v>271.59902030125534</v>
      </c>
      <c r="H310" s="96">
        <f t="shared" si="139"/>
        <v>129.40960000000001</v>
      </c>
    </row>
    <row r="311" spans="2:8" x14ac:dyDescent="0.25">
      <c r="B311" s="75" t="s">
        <v>125</v>
      </c>
      <c r="C311" s="99">
        <f>C312+C314+C315</f>
        <v>7853.93</v>
      </c>
      <c r="D311" s="99">
        <f t="shared" ref="D311:E311" si="160">D312+D314+D315</f>
        <v>1035</v>
      </c>
      <c r="E311" s="99">
        <f t="shared" si="160"/>
        <v>8323</v>
      </c>
      <c r="F311" s="99">
        <f>F312+F314+F315+F313</f>
        <v>5420.58</v>
      </c>
      <c r="G311" s="96">
        <f t="shared" si="138"/>
        <v>69.017421851226075</v>
      </c>
      <c r="H311" s="96">
        <f t="shared" si="139"/>
        <v>65.12771837077976</v>
      </c>
    </row>
    <row r="312" spans="2:8" x14ac:dyDescent="0.25">
      <c r="B312" s="75" t="s">
        <v>127</v>
      </c>
      <c r="C312" s="99">
        <f>'POSEBNI DIO'!F436+'POSEBNI DIO'!F391</f>
        <v>0</v>
      </c>
      <c r="D312" s="99">
        <f>'POSEBNI DIO'!G436+'POSEBNI DIO'!G391</f>
        <v>0</v>
      </c>
      <c r="E312" s="99">
        <f>'POSEBNI DIO'!H436+'POSEBNI DIO'!H391</f>
        <v>2500</v>
      </c>
      <c r="F312" s="99">
        <f>'POSEBNI DIO'!I436+'POSEBNI DIO'!I391</f>
        <v>1636.6</v>
      </c>
      <c r="G312" s="96" t="e">
        <f t="shared" si="138"/>
        <v>#DIV/0!</v>
      </c>
      <c r="H312" s="96">
        <f t="shared" si="139"/>
        <v>65.463999999999999</v>
      </c>
    </row>
    <row r="313" spans="2:8" x14ac:dyDescent="0.25">
      <c r="B313" s="75" t="s">
        <v>128</v>
      </c>
      <c r="C313" s="99">
        <v>0</v>
      </c>
      <c r="D313" s="99">
        <v>0</v>
      </c>
      <c r="E313" s="99">
        <v>0</v>
      </c>
      <c r="F313" s="99">
        <f>'POSEBNI DIO'!I438</f>
        <v>18.579999999999998</v>
      </c>
      <c r="G313" s="96" t="e">
        <f t="shared" si="138"/>
        <v>#DIV/0!</v>
      </c>
      <c r="H313" s="96" t="e">
        <f t="shared" si="139"/>
        <v>#DIV/0!</v>
      </c>
    </row>
    <row r="314" spans="2:8" x14ac:dyDescent="0.25">
      <c r="B314" s="75" t="s">
        <v>242</v>
      </c>
      <c r="C314" s="99">
        <f>'POSEBNI DIO'!F437</f>
        <v>1208.54</v>
      </c>
      <c r="D314" s="99">
        <f>'POSEBNI DIO'!G437</f>
        <v>185</v>
      </c>
      <c r="E314" s="99">
        <f>'POSEBNI DIO'!H437+'POSEBNI DIO'!H392</f>
        <v>1173</v>
      </c>
      <c r="F314" s="99">
        <f>'POSEBNI DIO'!I437</f>
        <v>662.19</v>
      </c>
      <c r="G314" s="96">
        <f t="shared" si="138"/>
        <v>54.792559617389578</v>
      </c>
      <c r="H314" s="96">
        <f t="shared" si="139"/>
        <v>56.452685421994886</v>
      </c>
    </row>
    <row r="315" spans="2:8" x14ac:dyDescent="0.25">
      <c r="B315" s="75" t="s">
        <v>129</v>
      </c>
      <c r="C315" s="99">
        <f>'POSEBNI DIO'!F439+'POSEBNI DIO'!F393</f>
        <v>6645.39</v>
      </c>
      <c r="D315" s="99">
        <f>'POSEBNI DIO'!G439</f>
        <v>850</v>
      </c>
      <c r="E315" s="99">
        <f>'POSEBNI DIO'!H439+'POSEBNI DIO'!H393</f>
        <v>4650</v>
      </c>
      <c r="F315" s="99">
        <f>'POSEBNI DIO'!I439</f>
        <v>3103.21</v>
      </c>
      <c r="G315" s="96">
        <f t="shared" si="138"/>
        <v>46.697184062936863</v>
      </c>
      <c r="H315" s="96">
        <f t="shared" si="139"/>
        <v>66.735698924731182</v>
      </c>
    </row>
    <row r="316" spans="2:8" x14ac:dyDescent="0.25">
      <c r="B316" s="75" t="s">
        <v>249</v>
      </c>
      <c r="C316" s="99">
        <f>C317</f>
        <v>16150</v>
      </c>
      <c r="D316" s="99">
        <f t="shared" ref="D316:D317" si="161">D317</f>
        <v>0</v>
      </c>
      <c r="E316" s="99">
        <f t="shared" ref="E316:E317" si="162">E317</f>
        <v>14025</v>
      </c>
      <c r="F316" s="99">
        <f t="shared" ref="F316:F317" si="163">F317</f>
        <v>14025</v>
      </c>
      <c r="G316" s="96">
        <f t="shared" si="138"/>
        <v>86.842105263157904</v>
      </c>
      <c r="H316" s="96">
        <f t="shared" si="139"/>
        <v>100</v>
      </c>
    </row>
    <row r="317" spans="2:8" x14ac:dyDescent="0.25">
      <c r="B317" s="75" t="s">
        <v>250</v>
      </c>
      <c r="C317" s="99">
        <f>C318</f>
        <v>16150</v>
      </c>
      <c r="D317" s="99">
        <f t="shared" si="161"/>
        <v>0</v>
      </c>
      <c r="E317" s="99">
        <f t="shared" si="162"/>
        <v>14025</v>
      </c>
      <c r="F317" s="99">
        <f t="shared" si="163"/>
        <v>14025</v>
      </c>
      <c r="G317" s="96">
        <f t="shared" si="138"/>
        <v>86.842105263157904</v>
      </c>
      <c r="H317" s="96">
        <f t="shared" si="139"/>
        <v>100</v>
      </c>
    </row>
    <row r="318" spans="2:8" x14ac:dyDescent="0.25">
      <c r="B318" s="75" t="s">
        <v>251</v>
      </c>
      <c r="C318" s="99">
        <f>'POSEBNI DIO'!F442</f>
        <v>16150</v>
      </c>
      <c r="D318" s="99">
        <v>0</v>
      </c>
      <c r="E318" s="99">
        <f>'POSEBNI DIO'!H442</f>
        <v>14025</v>
      </c>
      <c r="F318" s="99">
        <f>'POSEBNI DIO'!I442</f>
        <v>14025</v>
      </c>
      <c r="G318" s="96">
        <f t="shared" si="138"/>
        <v>86.842105263157904</v>
      </c>
      <c r="H318" s="96">
        <f t="shared" si="139"/>
        <v>100</v>
      </c>
    </row>
    <row r="319" spans="2:8" x14ac:dyDescent="0.25">
      <c r="B319" s="75" t="s">
        <v>136</v>
      </c>
      <c r="C319" s="99">
        <f>C320+C323</f>
        <v>35607.049999999996</v>
      </c>
      <c r="D319" s="99">
        <f t="shared" ref="D319" si="164">D320+D323</f>
        <v>24477</v>
      </c>
      <c r="E319" s="99">
        <f t="shared" ref="E319" si="165">E320+E323</f>
        <v>92203</v>
      </c>
      <c r="F319" s="99">
        <f t="shared" ref="F319" si="166">F320+F323</f>
        <v>61286.659999999996</v>
      </c>
      <c r="G319" s="96">
        <f t="shared" si="138"/>
        <v>172.11945387219666</v>
      </c>
      <c r="H319" s="96">
        <f t="shared" si="139"/>
        <v>66.469268895805982</v>
      </c>
    </row>
    <row r="320" spans="2:8" x14ac:dyDescent="0.25">
      <c r="B320" s="75" t="s">
        <v>137</v>
      </c>
      <c r="C320" s="99">
        <f>C321</f>
        <v>0</v>
      </c>
      <c r="D320" s="99">
        <f t="shared" ref="D320:D321" si="167">D321</f>
        <v>0</v>
      </c>
      <c r="E320" s="99">
        <f t="shared" ref="E320:E321" si="168">E321</f>
        <v>21650</v>
      </c>
      <c r="F320" s="99">
        <f t="shared" ref="F320:F321" si="169">F321</f>
        <v>16267.57</v>
      </c>
      <c r="G320" s="96" t="e">
        <f t="shared" si="138"/>
        <v>#DIV/0!</v>
      </c>
      <c r="H320" s="96">
        <f t="shared" si="139"/>
        <v>75.138891454965361</v>
      </c>
    </row>
    <row r="321" spans="2:8" x14ac:dyDescent="0.25">
      <c r="B321" s="75" t="s">
        <v>252</v>
      </c>
      <c r="C321" s="99">
        <f>C322</f>
        <v>0</v>
      </c>
      <c r="D321" s="99">
        <f t="shared" si="167"/>
        <v>0</v>
      </c>
      <c r="E321" s="99">
        <f t="shared" si="168"/>
        <v>21650</v>
      </c>
      <c r="F321" s="99">
        <f t="shared" si="169"/>
        <v>16267.57</v>
      </c>
      <c r="G321" s="96" t="e">
        <f t="shared" si="138"/>
        <v>#DIV/0!</v>
      </c>
      <c r="H321" s="96">
        <f t="shared" si="139"/>
        <v>75.138891454965361</v>
      </c>
    </row>
    <row r="322" spans="2:8" x14ac:dyDescent="0.25">
      <c r="B322" s="75" t="s">
        <v>138</v>
      </c>
      <c r="C322" s="99">
        <f>'POSEBNI DIO'!F446</f>
        <v>0</v>
      </c>
      <c r="D322" s="99">
        <f>'POSEBNI DIO'!G446</f>
        <v>0</v>
      </c>
      <c r="E322" s="99">
        <f>'POSEBNI DIO'!H446+'POSEBNI DIO'!H397</f>
        <v>21650</v>
      </c>
      <c r="F322" s="99">
        <f>'POSEBNI DIO'!I446+'POSEBNI DIO'!I397</f>
        <v>16267.57</v>
      </c>
      <c r="G322" s="96" t="e">
        <f t="shared" si="138"/>
        <v>#DIV/0!</v>
      </c>
      <c r="H322" s="96">
        <f t="shared" si="139"/>
        <v>75.138891454965361</v>
      </c>
    </row>
    <row r="323" spans="2:8" x14ac:dyDescent="0.25">
      <c r="B323" s="75" t="s">
        <v>139</v>
      </c>
      <c r="C323" s="99">
        <f>C329+C324</f>
        <v>35607.049999999996</v>
      </c>
      <c r="D323" s="99">
        <f t="shared" ref="D323:E323" si="170">D329+D324</f>
        <v>24477</v>
      </c>
      <c r="E323" s="99">
        <f t="shared" si="170"/>
        <v>70553</v>
      </c>
      <c r="F323" s="99">
        <f>F329+F324</f>
        <v>45019.09</v>
      </c>
      <c r="G323" s="96">
        <f t="shared" si="138"/>
        <v>126.43307996590562</v>
      </c>
      <c r="H323" s="96">
        <f t="shared" si="139"/>
        <v>63.808895440307282</v>
      </c>
    </row>
    <row r="324" spans="2:8" x14ac:dyDescent="0.25">
      <c r="B324" s="75" t="s">
        <v>140</v>
      </c>
      <c r="C324" s="99">
        <f>C325+C327+C328+C326</f>
        <v>35334.21</v>
      </c>
      <c r="D324" s="99">
        <f t="shared" ref="D324" si="171">D325+D327+D328</f>
        <v>24477</v>
      </c>
      <c r="E324" s="99">
        <f t="shared" ref="E324" si="172">E325+E327+E328</f>
        <v>69553</v>
      </c>
      <c r="F324" s="99">
        <f t="shared" ref="F324" si="173">F325+F327+F328</f>
        <v>44780.5</v>
      </c>
      <c r="G324" s="96">
        <f t="shared" si="138"/>
        <v>126.7341197100487</v>
      </c>
      <c r="H324" s="96">
        <f t="shared" si="139"/>
        <v>64.383276062858542</v>
      </c>
    </row>
    <row r="325" spans="2:8" x14ac:dyDescent="0.25">
      <c r="B325" s="75" t="s">
        <v>141</v>
      </c>
      <c r="C325" s="99">
        <f>'POSEBNI DIO'!F400+'POSEBNI DIO'!F449</f>
        <v>2413.94</v>
      </c>
      <c r="D325" s="99">
        <f>'POSEBNI DIO'!G400+'POSEBNI DIO'!G449</f>
        <v>19477</v>
      </c>
      <c r="E325" s="99">
        <f>'POSEBNI DIO'!H400+'POSEBNI DIO'!H449</f>
        <v>34553</v>
      </c>
      <c r="F325" s="99">
        <f>'POSEBNI DIO'!I400+'POSEBNI DIO'!I449</f>
        <v>23785.85</v>
      </c>
      <c r="G325" s="96">
        <f t="shared" si="138"/>
        <v>985.35381989610346</v>
      </c>
      <c r="H325" s="96">
        <f t="shared" si="139"/>
        <v>68.838740485630765</v>
      </c>
    </row>
    <row r="326" spans="2:8" x14ac:dyDescent="0.25">
      <c r="B326" s="75" t="s">
        <v>295</v>
      </c>
      <c r="C326" s="99">
        <f>'POSEBNI DIO'!F450</f>
        <v>0</v>
      </c>
      <c r="D326" s="99">
        <v>0</v>
      </c>
      <c r="E326" s="99">
        <v>0</v>
      </c>
      <c r="F326" s="99">
        <v>0</v>
      </c>
      <c r="G326" s="96" t="e">
        <f t="shared" si="138"/>
        <v>#DIV/0!</v>
      </c>
      <c r="H326" s="96" t="e">
        <f t="shared" si="139"/>
        <v>#DIV/0!</v>
      </c>
    </row>
    <row r="327" spans="2:8" x14ac:dyDescent="0.25">
      <c r="B327" s="75" t="s">
        <v>142</v>
      </c>
      <c r="C327" s="99">
        <f>'POSEBNI DIO'!F451</f>
        <v>0</v>
      </c>
      <c r="D327" s="99">
        <f>'POSEBNI DIO'!G451</f>
        <v>5000</v>
      </c>
      <c r="E327" s="99">
        <f>'POSEBNI DIO'!H451</f>
        <v>25000</v>
      </c>
      <c r="F327" s="99">
        <f>'POSEBNI DIO'!I451</f>
        <v>18540.759999999998</v>
      </c>
      <c r="G327" s="96" t="e">
        <f t="shared" si="138"/>
        <v>#DIV/0!</v>
      </c>
      <c r="H327" s="96">
        <f t="shared" si="139"/>
        <v>74.163039999999995</v>
      </c>
    </row>
    <row r="328" spans="2:8" x14ac:dyDescent="0.25">
      <c r="B328" s="75" t="s">
        <v>143</v>
      </c>
      <c r="C328" s="99">
        <f>'POSEBNI DIO'!F452</f>
        <v>32920.269999999997</v>
      </c>
      <c r="D328" s="99">
        <f>'POSEBNI DIO'!G452</f>
        <v>0</v>
      </c>
      <c r="E328" s="99">
        <f>'POSEBNI DIO'!H452</f>
        <v>10000</v>
      </c>
      <c r="F328" s="99">
        <f>'POSEBNI DIO'!I452</f>
        <v>2453.89</v>
      </c>
      <c r="G328" s="96">
        <f t="shared" si="138"/>
        <v>7.4540397147411008</v>
      </c>
      <c r="H328" s="96">
        <f t="shared" si="139"/>
        <v>24.538899999999998</v>
      </c>
    </row>
    <row r="329" spans="2:8" x14ac:dyDescent="0.25">
      <c r="B329" s="75" t="s">
        <v>144</v>
      </c>
      <c r="C329" s="99">
        <f>C330</f>
        <v>272.83999999999997</v>
      </c>
      <c r="D329" s="99">
        <f t="shared" ref="D329" si="174">D330</f>
        <v>0</v>
      </c>
      <c r="E329" s="99">
        <f t="shared" ref="E329" si="175">E330</f>
        <v>1000</v>
      </c>
      <c r="F329" s="99">
        <f t="shared" ref="F329" si="176">F330</f>
        <v>238.59</v>
      </c>
      <c r="G329" s="96">
        <f t="shared" si="138"/>
        <v>87.446855299809428</v>
      </c>
      <c r="H329" s="96">
        <f t="shared" si="139"/>
        <v>23.858999999999998</v>
      </c>
    </row>
    <row r="330" spans="2:8" x14ac:dyDescent="0.25">
      <c r="B330" s="75" t="s">
        <v>145</v>
      </c>
      <c r="C330" s="99">
        <f>'POSEBNI DIO'!F454</f>
        <v>272.83999999999997</v>
      </c>
      <c r="D330" s="99">
        <f>'POSEBNI DIO'!G454</f>
        <v>0</v>
      </c>
      <c r="E330" s="99">
        <f>'POSEBNI DIO'!H454</f>
        <v>1000</v>
      </c>
      <c r="F330" s="99">
        <f>'POSEBNI DIO'!I454</f>
        <v>238.59</v>
      </c>
      <c r="G330" s="96">
        <f t="shared" si="138"/>
        <v>87.446855299809428</v>
      </c>
      <c r="H330" s="96">
        <f t="shared" si="139"/>
        <v>23.858999999999998</v>
      </c>
    </row>
    <row r="331" spans="2:8" x14ac:dyDescent="0.25">
      <c r="B331" s="10" t="s">
        <v>74</v>
      </c>
      <c r="C331" s="101"/>
      <c r="D331" s="101"/>
      <c r="E331" s="101"/>
      <c r="F331" s="101"/>
      <c r="G331" s="96"/>
      <c r="H331" s="96"/>
    </row>
    <row r="332" spans="2:8" x14ac:dyDescent="0.25">
      <c r="B332" s="85" t="s">
        <v>74</v>
      </c>
      <c r="C332" s="101">
        <f>C333+C356</f>
        <v>12601.25</v>
      </c>
      <c r="D332" s="101">
        <f t="shared" ref="D332:F332" si="177">D333+D356</f>
        <v>0</v>
      </c>
      <c r="E332" s="101">
        <f t="shared" si="177"/>
        <v>7660</v>
      </c>
      <c r="F332" s="101">
        <f t="shared" si="177"/>
        <v>6909.2</v>
      </c>
      <c r="G332" s="96">
        <f t="shared" si="138"/>
        <v>54.829481202261675</v>
      </c>
      <c r="H332" s="96">
        <f t="shared" si="139"/>
        <v>90.198433420365532</v>
      </c>
    </row>
    <row r="333" spans="2:8" x14ac:dyDescent="0.25">
      <c r="B333" s="77" t="s">
        <v>148</v>
      </c>
      <c r="C333" s="99">
        <f>C334+C341</f>
        <v>12601.25</v>
      </c>
      <c r="D333" s="99">
        <f t="shared" ref="D333:E333" si="178">D334+D341</f>
        <v>0</v>
      </c>
      <c r="E333" s="99">
        <f t="shared" si="178"/>
        <v>7660</v>
      </c>
      <c r="F333" s="99">
        <f>F334+F341</f>
        <v>6659.2</v>
      </c>
      <c r="G333" s="96">
        <f t="shared" si="138"/>
        <v>52.84555103660351</v>
      </c>
      <c r="H333" s="96">
        <f t="shared" si="139"/>
        <v>86.934725848563971</v>
      </c>
    </row>
    <row r="334" spans="2:8" x14ac:dyDescent="0.25">
      <c r="B334" s="77" t="s">
        <v>99</v>
      </c>
      <c r="C334" s="99">
        <f>C335+C337+C339</f>
        <v>2240</v>
      </c>
      <c r="D334" s="99">
        <f t="shared" ref="D334" si="179">D335+D337+D339</f>
        <v>0</v>
      </c>
      <c r="E334" s="99">
        <f t="shared" ref="E334" si="180">E335+E337+E339</f>
        <v>185</v>
      </c>
      <c r="F334" s="99">
        <f t="shared" ref="F334" si="181">F335+F337+F339</f>
        <v>184.5</v>
      </c>
      <c r="G334" s="96">
        <f t="shared" si="138"/>
        <v>8.2366071428571423</v>
      </c>
      <c r="H334" s="96">
        <f t="shared" si="139"/>
        <v>99.729729729729726</v>
      </c>
    </row>
    <row r="335" spans="2:8" x14ac:dyDescent="0.25">
      <c r="B335" s="77" t="s">
        <v>241</v>
      </c>
      <c r="C335" s="99">
        <f>C336</f>
        <v>0</v>
      </c>
      <c r="D335" s="99">
        <f t="shared" ref="D335:F335" si="182">D336</f>
        <v>0</v>
      </c>
      <c r="E335" s="99">
        <f t="shared" si="182"/>
        <v>0</v>
      </c>
      <c r="F335" s="99">
        <f t="shared" si="182"/>
        <v>0</v>
      </c>
      <c r="G335" s="96" t="e">
        <f t="shared" si="138"/>
        <v>#DIV/0!</v>
      </c>
      <c r="H335" s="96" t="e">
        <f t="shared" si="139"/>
        <v>#DIV/0!</v>
      </c>
    </row>
    <row r="336" spans="2:8" x14ac:dyDescent="0.25">
      <c r="B336" s="75" t="s">
        <v>95</v>
      </c>
      <c r="C336" s="99">
        <f>'POSEBNI DIO'!F479+'POSEBNI DIO'!F461</f>
        <v>0</v>
      </c>
      <c r="D336" s="99">
        <f>'POSEBNI DIO'!G479+'POSEBNI DIO'!G461</f>
        <v>0</v>
      </c>
      <c r="E336" s="99">
        <f>'POSEBNI DIO'!H479+'POSEBNI DIO'!H461</f>
        <v>0</v>
      </c>
      <c r="F336" s="99">
        <f>'POSEBNI DIO'!I479+'POSEBNI DIO'!I461</f>
        <v>0</v>
      </c>
      <c r="G336" s="96" t="e">
        <f t="shared" si="138"/>
        <v>#DIV/0!</v>
      </c>
      <c r="H336" s="96" t="e">
        <f t="shared" si="139"/>
        <v>#DIV/0!</v>
      </c>
    </row>
    <row r="337" spans="2:10" x14ac:dyDescent="0.25">
      <c r="B337" s="75" t="s">
        <v>100</v>
      </c>
      <c r="C337" s="99">
        <f>C338</f>
        <v>2240</v>
      </c>
      <c r="D337" s="99">
        <f t="shared" ref="D337" si="183">D338</f>
        <v>0</v>
      </c>
      <c r="E337" s="99">
        <f t="shared" ref="E337" si="184">E338</f>
        <v>185</v>
      </c>
      <c r="F337" s="99">
        <f t="shared" ref="F337" si="185">F338</f>
        <v>184.5</v>
      </c>
      <c r="G337" s="96">
        <f t="shared" ref="G337:G369" si="186">F337/C337*100</f>
        <v>8.2366071428571423</v>
      </c>
      <c r="H337" s="96">
        <f t="shared" ref="H337:H369" si="187">F337/E337*100</f>
        <v>99.729729729729726</v>
      </c>
    </row>
    <row r="338" spans="2:10" x14ac:dyDescent="0.25">
      <c r="B338" s="75" t="s">
        <v>96</v>
      </c>
      <c r="C338" s="99">
        <f>'POSEBNI DIO'!F481</f>
        <v>2240</v>
      </c>
      <c r="D338" s="99">
        <f>'POSEBNI DIO'!G481</f>
        <v>0</v>
      </c>
      <c r="E338" s="99">
        <f>'POSEBNI DIO'!H481</f>
        <v>185</v>
      </c>
      <c r="F338" s="99">
        <f>'POSEBNI DIO'!I481</f>
        <v>184.5</v>
      </c>
      <c r="G338" s="96">
        <f t="shared" si="186"/>
        <v>8.2366071428571423</v>
      </c>
      <c r="H338" s="96">
        <f t="shared" si="187"/>
        <v>99.729729729729726</v>
      </c>
    </row>
    <row r="339" spans="2:10" x14ac:dyDescent="0.25">
      <c r="B339" s="75" t="s">
        <v>101</v>
      </c>
      <c r="C339" s="99">
        <f>C340</f>
        <v>0</v>
      </c>
      <c r="D339" s="99">
        <f t="shared" ref="D339" si="188">D340</f>
        <v>0</v>
      </c>
      <c r="E339" s="99">
        <f t="shared" ref="E339" si="189">E340</f>
        <v>0</v>
      </c>
      <c r="F339" s="99">
        <f t="shared" ref="F339" si="190">F340</f>
        <v>0</v>
      </c>
      <c r="G339" s="96" t="e">
        <f t="shared" si="186"/>
        <v>#DIV/0!</v>
      </c>
      <c r="H339" s="96" t="e">
        <f t="shared" si="187"/>
        <v>#DIV/0!</v>
      </c>
    </row>
    <row r="340" spans="2:10" x14ac:dyDescent="0.25">
      <c r="B340" s="75" t="s">
        <v>97</v>
      </c>
      <c r="C340" s="99">
        <f>'POSEBNI DIO'!F463+'POSEBNI DIO'!F483</f>
        <v>0</v>
      </c>
      <c r="D340" s="99">
        <f>'POSEBNI DIO'!G463+'POSEBNI DIO'!G483</f>
        <v>0</v>
      </c>
      <c r="E340" s="99">
        <f>'POSEBNI DIO'!H463+'POSEBNI DIO'!H483</f>
        <v>0</v>
      </c>
      <c r="F340" s="99">
        <f>'POSEBNI DIO'!I463+'POSEBNI DIO'!I483</f>
        <v>0</v>
      </c>
      <c r="G340" s="96" t="e">
        <f t="shared" si="186"/>
        <v>#DIV/0!</v>
      </c>
      <c r="H340" s="96" t="e">
        <f t="shared" si="187"/>
        <v>#DIV/0!</v>
      </c>
    </row>
    <row r="341" spans="2:10" x14ac:dyDescent="0.25">
      <c r="B341" s="75" t="s">
        <v>102</v>
      </c>
      <c r="C341" s="99">
        <f>C342+C346+C349+C353</f>
        <v>10361.25</v>
      </c>
      <c r="D341" s="99">
        <f t="shared" ref="D341:F341" si="191">D342+D346+D349+D353</f>
        <v>0</v>
      </c>
      <c r="E341" s="99">
        <f>E342+E347+E349+E353</f>
        <v>7475</v>
      </c>
      <c r="F341" s="99">
        <f t="shared" si="191"/>
        <v>6474.7</v>
      </c>
      <c r="G341" s="96">
        <f t="shared" si="186"/>
        <v>62.489564483049818</v>
      </c>
      <c r="H341" s="96">
        <f t="shared" si="187"/>
        <v>86.618060200668893</v>
      </c>
    </row>
    <row r="342" spans="2:10" x14ac:dyDescent="0.25">
      <c r="B342" s="75" t="s">
        <v>103</v>
      </c>
      <c r="C342" s="99">
        <f>C343+C344+C345</f>
        <v>1722.31</v>
      </c>
      <c r="D342" s="99">
        <f t="shared" ref="D342:F342" si="192">D343+D344+D345</f>
        <v>0</v>
      </c>
      <c r="E342" s="99">
        <f t="shared" si="192"/>
        <v>0</v>
      </c>
      <c r="F342" s="99">
        <f t="shared" si="192"/>
        <v>0</v>
      </c>
      <c r="G342" s="96">
        <f t="shared" si="186"/>
        <v>0</v>
      </c>
      <c r="H342" s="96" t="e">
        <f t="shared" si="187"/>
        <v>#DIV/0!</v>
      </c>
    </row>
    <row r="343" spans="2:10" x14ac:dyDescent="0.25">
      <c r="B343" s="75" t="s">
        <v>104</v>
      </c>
      <c r="C343" s="99">
        <f>'POSEBNI DIO'!F486</f>
        <v>1572.31</v>
      </c>
      <c r="D343" s="99">
        <f>'POSEBNI DIO'!G486</f>
        <v>0</v>
      </c>
      <c r="E343" s="99">
        <f>'POSEBNI DIO'!H486</f>
        <v>0</v>
      </c>
      <c r="F343" s="99">
        <f>'POSEBNI DIO'!I486</f>
        <v>0</v>
      </c>
      <c r="G343" s="96">
        <f t="shared" si="186"/>
        <v>0</v>
      </c>
      <c r="H343" s="96" t="e">
        <f t="shared" si="187"/>
        <v>#DIV/0!</v>
      </c>
      <c r="J343" s="95"/>
    </row>
    <row r="344" spans="2:10" x14ac:dyDescent="0.25">
      <c r="B344" s="75" t="s">
        <v>105</v>
      </c>
      <c r="C344" s="99">
        <f>'POSEBNI DIO'!F487</f>
        <v>0</v>
      </c>
      <c r="D344" s="99">
        <f>'POSEBNI DIO'!G487</f>
        <v>0</v>
      </c>
      <c r="E344" s="99">
        <f>'POSEBNI DIO'!H487</f>
        <v>0</v>
      </c>
      <c r="F344" s="99">
        <f>'POSEBNI DIO'!I487</f>
        <v>0</v>
      </c>
      <c r="G344" s="96" t="e">
        <f t="shared" si="186"/>
        <v>#DIV/0!</v>
      </c>
      <c r="H344" s="96" t="e">
        <f t="shared" si="187"/>
        <v>#DIV/0!</v>
      </c>
    </row>
    <row r="345" spans="2:10" x14ac:dyDescent="0.25">
      <c r="B345" s="75" t="s">
        <v>106</v>
      </c>
      <c r="C345" s="133">
        <f>'POSEBNI DIO'!F488</f>
        <v>150</v>
      </c>
      <c r="D345" s="99">
        <f>'POSEBNI DIO'!G488</f>
        <v>0</v>
      </c>
      <c r="E345" s="99">
        <f>'POSEBNI DIO'!H488</f>
        <v>0</v>
      </c>
      <c r="F345" s="99">
        <f>'POSEBNI DIO'!I488</f>
        <v>0</v>
      </c>
      <c r="G345" s="96">
        <f t="shared" si="186"/>
        <v>0</v>
      </c>
      <c r="H345" s="96" t="e">
        <f t="shared" si="187"/>
        <v>#DIV/0!</v>
      </c>
    </row>
    <row r="346" spans="2:10" x14ac:dyDescent="0.25">
      <c r="B346" s="75" t="s">
        <v>107</v>
      </c>
      <c r="C346" s="99">
        <f>C347+C348</f>
        <v>42.84</v>
      </c>
      <c r="D346" s="99">
        <f t="shared" ref="D346:F346" si="193">D347+D348</f>
        <v>0</v>
      </c>
      <c r="E346" s="99">
        <f t="shared" si="193"/>
        <v>0</v>
      </c>
      <c r="F346" s="99">
        <f t="shared" si="193"/>
        <v>0</v>
      </c>
      <c r="G346" s="96">
        <f t="shared" si="186"/>
        <v>0</v>
      </c>
      <c r="H346" s="96" t="e">
        <f t="shared" si="187"/>
        <v>#DIV/0!</v>
      </c>
    </row>
    <row r="347" spans="2:10" x14ac:dyDescent="0.25">
      <c r="B347" s="75" t="s">
        <v>109</v>
      </c>
      <c r="C347" s="99">
        <f>'POSEBNI DIO'!F490</f>
        <v>0</v>
      </c>
      <c r="D347" s="99">
        <f>'POSEBNI DIO'!G490</f>
        <v>0</v>
      </c>
      <c r="E347" s="99">
        <f>'POSEBNI DIO'!H490</f>
        <v>0</v>
      </c>
      <c r="F347" s="99">
        <f>'POSEBNI DIO'!I490</f>
        <v>0</v>
      </c>
      <c r="G347" s="96" t="e">
        <f t="shared" si="186"/>
        <v>#DIV/0!</v>
      </c>
      <c r="H347" s="96" t="e">
        <f t="shared" si="187"/>
        <v>#DIV/0!</v>
      </c>
    </row>
    <row r="348" spans="2:10" x14ac:dyDescent="0.25">
      <c r="B348" s="75" t="s">
        <v>111</v>
      </c>
      <c r="C348" s="99">
        <f>'POSEBNI DIO'!F491</f>
        <v>42.84</v>
      </c>
      <c r="D348" s="99">
        <v>0</v>
      </c>
      <c r="E348" s="99">
        <f>'POSEBNI DIO'!H491</f>
        <v>0</v>
      </c>
      <c r="F348" s="99">
        <f>'POSEBNI DIO'!I491</f>
        <v>0</v>
      </c>
      <c r="G348" s="96">
        <f t="shared" si="186"/>
        <v>0</v>
      </c>
      <c r="H348" s="96" t="e">
        <f t="shared" si="187"/>
        <v>#DIV/0!</v>
      </c>
    </row>
    <row r="349" spans="2:10" x14ac:dyDescent="0.25">
      <c r="B349" s="75" t="s">
        <v>113</v>
      </c>
      <c r="C349" s="99">
        <f>C350+C351+C352</f>
        <v>5183.8</v>
      </c>
      <c r="D349" s="99">
        <f t="shared" ref="D349:F349" si="194">D350+D351+D352</f>
        <v>0</v>
      </c>
      <c r="E349" s="99">
        <f t="shared" si="194"/>
        <v>0</v>
      </c>
      <c r="F349" s="99">
        <f t="shared" si="194"/>
        <v>0</v>
      </c>
      <c r="G349" s="96">
        <f t="shared" si="186"/>
        <v>0</v>
      </c>
      <c r="H349" s="96" t="e">
        <f t="shared" si="187"/>
        <v>#DIV/0!</v>
      </c>
    </row>
    <row r="350" spans="2:10" x14ac:dyDescent="0.25">
      <c r="B350" s="75" t="s">
        <v>116</v>
      </c>
      <c r="C350" s="99">
        <f>'POSEBNI DIO'!F493</f>
        <v>0</v>
      </c>
      <c r="D350" s="99">
        <f>'POSEBNI DIO'!G493</f>
        <v>0</v>
      </c>
      <c r="E350" s="99">
        <f>'POSEBNI DIO'!H493</f>
        <v>0</v>
      </c>
      <c r="F350" s="99">
        <f>'POSEBNI DIO'!I493</f>
        <v>0</v>
      </c>
      <c r="G350" s="96" t="e">
        <f t="shared" si="186"/>
        <v>#DIV/0!</v>
      </c>
      <c r="H350" s="96" t="e">
        <f t="shared" si="187"/>
        <v>#DIV/0!</v>
      </c>
    </row>
    <row r="351" spans="2:10" x14ac:dyDescent="0.25">
      <c r="B351" s="75" t="s">
        <v>120</v>
      </c>
      <c r="C351" s="99">
        <f>'POSEBNI DIO'!F494</f>
        <v>188.8</v>
      </c>
      <c r="D351" s="99">
        <v>0</v>
      </c>
      <c r="E351" s="99">
        <f>'POSEBNI DIO'!H494</f>
        <v>0</v>
      </c>
      <c r="F351" s="99">
        <f>'POSEBNI DIO'!I494</f>
        <v>0</v>
      </c>
      <c r="G351" s="96">
        <f t="shared" si="186"/>
        <v>0</v>
      </c>
      <c r="H351" s="96" t="e">
        <f t="shared" si="187"/>
        <v>#DIV/0!</v>
      </c>
    </row>
    <row r="352" spans="2:10" x14ac:dyDescent="0.25">
      <c r="B352" s="75" t="s">
        <v>122</v>
      </c>
      <c r="C352" s="99">
        <f>'POSEBNI DIO'!F466+'POSEBNI DIO'!F495</f>
        <v>4995</v>
      </c>
      <c r="D352" s="99">
        <v>0</v>
      </c>
      <c r="E352" s="99">
        <v>0</v>
      </c>
      <c r="F352" s="99">
        <f>'POSEBNI DIO'!I466</f>
        <v>0</v>
      </c>
      <c r="G352" s="96">
        <f t="shared" si="186"/>
        <v>0</v>
      </c>
      <c r="H352" s="96" t="e">
        <f t="shared" si="187"/>
        <v>#DIV/0!</v>
      </c>
    </row>
    <row r="353" spans="2:8" x14ac:dyDescent="0.25">
      <c r="B353" s="75" t="s">
        <v>125</v>
      </c>
      <c r="C353" s="99">
        <f>C354+C355</f>
        <v>3412.3</v>
      </c>
      <c r="D353" s="99">
        <f t="shared" ref="D353" si="195">D354+D355</f>
        <v>0</v>
      </c>
      <c r="E353" s="99">
        <f t="shared" ref="E353" si="196">E354+E355</f>
        <v>7475</v>
      </c>
      <c r="F353" s="99">
        <f t="shared" ref="F353" si="197">F354+F355</f>
        <v>6474.7</v>
      </c>
      <c r="G353" s="96">
        <f t="shared" si="186"/>
        <v>189.74591917475016</v>
      </c>
      <c r="H353" s="96">
        <f t="shared" si="187"/>
        <v>86.618060200668893</v>
      </c>
    </row>
    <row r="354" spans="2:8" x14ac:dyDescent="0.25">
      <c r="B354" s="75" t="s">
        <v>127</v>
      </c>
      <c r="C354" s="99">
        <f>'POSEBNI DIO'!F497</f>
        <v>67.3</v>
      </c>
      <c r="D354" s="99">
        <v>0</v>
      </c>
      <c r="E354" s="99">
        <f>'POSEBNI DIO'!H497</f>
        <v>75</v>
      </c>
      <c r="F354" s="99">
        <f>'POSEBNI DIO'!I497</f>
        <v>74.7</v>
      </c>
      <c r="G354" s="96">
        <f t="shared" si="186"/>
        <v>110.99554234769688</v>
      </c>
      <c r="H354" s="96">
        <f t="shared" si="187"/>
        <v>99.6</v>
      </c>
    </row>
    <row r="355" spans="2:8" x14ac:dyDescent="0.25">
      <c r="B355" s="75" t="s">
        <v>129</v>
      </c>
      <c r="C355" s="99">
        <f>'POSEBNI DIO'!F468</f>
        <v>3345</v>
      </c>
      <c r="D355" s="99">
        <f>'POSEBNI DIO'!G468</f>
        <v>0</v>
      </c>
      <c r="E355" s="99">
        <f>'POSEBNI DIO'!H468+'POSEBNI DIO'!H498</f>
        <v>7400</v>
      </c>
      <c r="F355" s="99">
        <f>'POSEBNI DIO'!I468</f>
        <v>6400</v>
      </c>
      <c r="G355" s="96">
        <f t="shared" si="186"/>
        <v>191.3303437967115</v>
      </c>
      <c r="H355" s="96">
        <f t="shared" si="187"/>
        <v>86.486486486486484</v>
      </c>
    </row>
    <row r="356" spans="2:8" x14ac:dyDescent="0.25">
      <c r="B356" s="75" t="s">
        <v>136</v>
      </c>
      <c r="C356" s="99">
        <f>C357</f>
        <v>0</v>
      </c>
      <c r="D356" s="99">
        <f t="shared" ref="D356:F356" si="198">D357</f>
        <v>0</v>
      </c>
      <c r="E356" s="99">
        <f t="shared" si="198"/>
        <v>0</v>
      </c>
      <c r="F356" s="99">
        <f t="shared" si="198"/>
        <v>250</v>
      </c>
      <c r="G356" s="96" t="e">
        <f t="shared" si="186"/>
        <v>#DIV/0!</v>
      </c>
      <c r="H356" s="96" t="e">
        <f t="shared" si="187"/>
        <v>#DIV/0!</v>
      </c>
    </row>
    <row r="357" spans="2:8" x14ac:dyDescent="0.25">
      <c r="B357" s="75" t="s">
        <v>139</v>
      </c>
      <c r="C357" s="99">
        <f>C358</f>
        <v>0</v>
      </c>
      <c r="D357" s="99">
        <f t="shared" ref="D357:F357" si="199">D358</f>
        <v>0</v>
      </c>
      <c r="E357" s="99">
        <f t="shared" si="199"/>
        <v>0</v>
      </c>
      <c r="F357" s="99">
        <f t="shared" si="199"/>
        <v>250</v>
      </c>
      <c r="G357" s="96" t="e">
        <f t="shared" si="186"/>
        <v>#DIV/0!</v>
      </c>
      <c r="H357" s="96" t="e">
        <f t="shared" si="187"/>
        <v>#DIV/0!</v>
      </c>
    </row>
    <row r="358" spans="2:8" x14ac:dyDescent="0.25">
      <c r="B358" s="75" t="s">
        <v>140</v>
      </c>
      <c r="C358" s="99">
        <f>C359</f>
        <v>0</v>
      </c>
      <c r="D358" s="99">
        <f t="shared" ref="D358:F358" si="200">D359</f>
        <v>0</v>
      </c>
      <c r="E358" s="99">
        <f t="shared" si="200"/>
        <v>0</v>
      </c>
      <c r="F358" s="99">
        <f t="shared" si="200"/>
        <v>250</v>
      </c>
      <c r="G358" s="96" t="e">
        <f t="shared" si="186"/>
        <v>#DIV/0!</v>
      </c>
      <c r="H358" s="96" t="e">
        <f t="shared" si="187"/>
        <v>#DIV/0!</v>
      </c>
    </row>
    <row r="359" spans="2:8" x14ac:dyDescent="0.25">
      <c r="B359" s="75" t="s">
        <v>141</v>
      </c>
      <c r="C359" s="99">
        <v>0</v>
      </c>
      <c r="D359" s="99">
        <v>0</v>
      </c>
      <c r="E359" s="99">
        <v>0</v>
      </c>
      <c r="F359" s="99">
        <f>'POSEBNI DIO'!I472</f>
        <v>250</v>
      </c>
      <c r="G359" s="96" t="e">
        <f t="shared" si="186"/>
        <v>#DIV/0!</v>
      </c>
      <c r="H359" s="96" t="e">
        <f t="shared" si="187"/>
        <v>#DIV/0!</v>
      </c>
    </row>
    <row r="360" spans="2:8" x14ac:dyDescent="0.25">
      <c r="B360" s="117" t="s">
        <v>296</v>
      </c>
      <c r="C360" s="35"/>
      <c r="D360" s="35"/>
      <c r="E360" s="35"/>
      <c r="F360" s="35"/>
      <c r="G360" s="96"/>
      <c r="H360" s="96"/>
    </row>
    <row r="361" spans="2:8" x14ac:dyDescent="0.25">
      <c r="B361" s="117" t="s">
        <v>297</v>
      </c>
      <c r="C361" s="97">
        <f>C362+C366</f>
        <v>0</v>
      </c>
      <c r="D361" s="97">
        <f t="shared" ref="D361:F361" si="201">D362+D366</f>
        <v>0</v>
      </c>
      <c r="E361" s="97">
        <f t="shared" si="201"/>
        <v>500</v>
      </c>
      <c r="F361" s="97">
        <f t="shared" si="201"/>
        <v>6924.6399999999994</v>
      </c>
      <c r="G361" s="96" t="e">
        <f t="shared" si="186"/>
        <v>#DIV/0!</v>
      </c>
      <c r="H361" s="96">
        <f t="shared" si="187"/>
        <v>1384.9279999999999</v>
      </c>
    </row>
    <row r="362" spans="2:8" x14ac:dyDescent="0.25">
      <c r="B362" s="77" t="s">
        <v>148</v>
      </c>
      <c r="C362" s="97">
        <f>C363</f>
        <v>0</v>
      </c>
      <c r="D362" s="97">
        <f t="shared" ref="D362:F364" si="202">D363</f>
        <v>0</v>
      </c>
      <c r="E362" s="97">
        <f t="shared" si="202"/>
        <v>0</v>
      </c>
      <c r="F362" s="97">
        <f t="shared" si="202"/>
        <v>6409.44</v>
      </c>
      <c r="G362" s="96" t="e">
        <f t="shared" si="186"/>
        <v>#DIV/0!</v>
      </c>
      <c r="H362" s="96" t="e">
        <f t="shared" si="187"/>
        <v>#DIV/0!</v>
      </c>
    </row>
    <row r="363" spans="2:8" x14ac:dyDescent="0.25">
      <c r="B363" s="75" t="s">
        <v>102</v>
      </c>
      <c r="C363" s="97">
        <f>C364</f>
        <v>0</v>
      </c>
      <c r="D363" s="97">
        <f t="shared" si="202"/>
        <v>0</v>
      </c>
      <c r="E363" s="97">
        <f t="shared" si="202"/>
        <v>0</v>
      </c>
      <c r="F363" s="97">
        <f t="shared" si="202"/>
        <v>6409.44</v>
      </c>
      <c r="G363" s="96" t="e">
        <f t="shared" si="186"/>
        <v>#DIV/0!</v>
      </c>
      <c r="H363" s="96" t="e">
        <f t="shared" si="187"/>
        <v>#DIV/0!</v>
      </c>
    </row>
    <row r="364" spans="2:8" x14ac:dyDescent="0.25">
      <c r="B364" s="75" t="s">
        <v>113</v>
      </c>
      <c r="C364" s="97">
        <f>C365</f>
        <v>0</v>
      </c>
      <c r="D364" s="97">
        <f t="shared" si="202"/>
        <v>0</v>
      </c>
      <c r="E364" s="97">
        <f t="shared" si="202"/>
        <v>0</v>
      </c>
      <c r="F364" s="97">
        <f t="shared" si="202"/>
        <v>6409.44</v>
      </c>
      <c r="G364" s="96" t="e">
        <f t="shared" si="186"/>
        <v>#DIV/0!</v>
      </c>
      <c r="H364" s="96" t="e">
        <f t="shared" si="187"/>
        <v>#DIV/0!</v>
      </c>
    </row>
    <row r="365" spans="2:8" x14ac:dyDescent="0.25">
      <c r="B365" s="75" t="s">
        <v>115</v>
      </c>
      <c r="C365" s="97">
        <v>0</v>
      </c>
      <c r="D365" s="97">
        <v>0</v>
      </c>
      <c r="E365" s="97">
        <v>0</v>
      </c>
      <c r="F365" s="97">
        <f>'POSEBNI DIO'!I504</f>
        <v>6409.44</v>
      </c>
      <c r="G365" s="96" t="e">
        <f t="shared" si="186"/>
        <v>#DIV/0!</v>
      </c>
      <c r="H365" s="96" t="e">
        <f t="shared" si="187"/>
        <v>#DIV/0!</v>
      </c>
    </row>
    <row r="366" spans="2:8" x14ac:dyDescent="0.25">
      <c r="B366" s="75" t="s">
        <v>136</v>
      </c>
      <c r="C366" s="97">
        <f>C367</f>
        <v>0</v>
      </c>
      <c r="D366" s="97">
        <f t="shared" ref="D366:F368" si="203">D367</f>
        <v>0</v>
      </c>
      <c r="E366" s="97">
        <f t="shared" si="203"/>
        <v>500</v>
      </c>
      <c r="F366" s="97">
        <f t="shared" si="203"/>
        <v>515.20000000000005</v>
      </c>
      <c r="G366" s="96" t="e">
        <f t="shared" si="186"/>
        <v>#DIV/0!</v>
      </c>
      <c r="H366" s="96">
        <f t="shared" si="187"/>
        <v>103.03999999999999</v>
      </c>
    </row>
    <row r="367" spans="2:8" x14ac:dyDescent="0.25">
      <c r="B367" s="75" t="s">
        <v>139</v>
      </c>
      <c r="C367" s="97">
        <f>C368</f>
        <v>0</v>
      </c>
      <c r="D367" s="97">
        <f t="shared" si="203"/>
        <v>0</v>
      </c>
      <c r="E367" s="97">
        <f t="shared" si="203"/>
        <v>500</v>
      </c>
      <c r="F367" s="97">
        <f t="shared" si="203"/>
        <v>515.20000000000005</v>
      </c>
      <c r="G367" s="96" t="e">
        <f t="shared" si="186"/>
        <v>#DIV/0!</v>
      </c>
      <c r="H367" s="96">
        <f t="shared" si="187"/>
        <v>103.03999999999999</v>
      </c>
    </row>
    <row r="368" spans="2:8" x14ac:dyDescent="0.25">
      <c r="B368" s="75" t="s">
        <v>140</v>
      </c>
      <c r="C368" s="97">
        <f>C369</f>
        <v>0</v>
      </c>
      <c r="D368" s="97">
        <f t="shared" si="203"/>
        <v>0</v>
      </c>
      <c r="E368" s="97">
        <f t="shared" si="203"/>
        <v>500</v>
      </c>
      <c r="F368" s="97">
        <f t="shared" si="203"/>
        <v>515.20000000000005</v>
      </c>
      <c r="G368" s="96" t="e">
        <f t="shared" si="186"/>
        <v>#DIV/0!</v>
      </c>
      <c r="H368" s="96">
        <f t="shared" si="187"/>
        <v>103.03999999999999</v>
      </c>
    </row>
    <row r="369" spans="2:8" x14ac:dyDescent="0.25">
      <c r="B369" s="75" t="s">
        <v>141</v>
      </c>
      <c r="C369" s="97">
        <v>0</v>
      </c>
      <c r="D369" s="97">
        <v>0</v>
      </c>
      <c r="E369" s="97">
        <f>'POSEBNI DIO'!H508</f>
        <v>500</v>
      </c>
      <c r="F369" s="97">
        <f>'POSEBNI DIO'!I508</f>
        <v>515.20000000000005</v>
      </c>
      <c r="G369" s="96" t="e">
        <f t="shared" si="186"/>
        <v>#DIV/0!</v>
      </c>
      <c r="H369" s="96">
        <f t="shared" si="187"/>
        <v>103.03999999999999</v>
      </c>
    </row>
  </sheetData>
  <autoFilter ref="B1:B371" xr:uid="{00000000-0009-0000-0000-000003000000}"/>
  <mergeCells count="1">
    <mergeCell ref="B2:H2"/>
  </mergeCells>
  <phoneticPr fontId="28" type="noConversion"/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17"/>
  <sheetViews>
    <sheetView topLeftCell="C2" workbookViewId="0">
      <selection activeCell="D8" sqref="D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32.450000000000003" customHeight="1" x14ac:dyDescent="0.25">
      <c r="B1" s="69" t="s">
        <v>230</v>
      </c>
      <c r="C1" s="69"/>
      <c r="D1" s="69"/>
      <c r="E1" s="69"/>
      <c r="F1" s="69"/>
      <c r="G1" s="4"/>
      <c r="H1" s="4"/>
    </row>
    <row r="2" spans="2:8" ht="15.75" customHeight="1" x14ac:dyDescent="0.25">
      <c r="B2" s="199" t="s">
        <v>40</v>
      </c>
      <c r="C2" s="199"/>
      <c r="D2" s="199"/>
      <c r="E2" s="199"/>
      <c r="F2" s="199"/>
      <c r="G2" s="199"/>
      <c r="H2" s="199"/>
    </row>
    <row r="3" spans="2:8" ht="18" x14ac:dyDescent="0.25">
      <c r="B3" s="19"/>
      <c r="C3" s="19"/>
      <c r="D3" s="19"/>
      <c r="E3" s="19"/>
      <c r="F3" s="4"/>
      <c r="G3" s="4"/>
      <c r="H3" s="4"/>
    </row>
    <row r="4" spans="2:8" ht="25.5" x14ac:dyDescent="0.25">
      <c r="B4" s="44" t="s">
        <v>8</v>
      </c>
      <c r="C4" s="44" t="s">
        <v>315</v>
      </c>
      <c r="D4" s="44" t="s">
        <v>302</v>
      </c>
      <c r="E4" s="44" t="s">
        <v>303</v>
      </c>
      <c r="F4" s="44" t="s">
        <v>316</v>
      </c>
      <c r="G4" s="44" t="s">
        <v>23</v>
      </c>
      <c r="H4" s="44" t="s">
        <v>48</v>
      </c>
    </row>
    <row r="5" spans="2:8" x14ac:dyDescent="0.25"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36</v>
      </c>
      <c r="H5" s="46" t="s">
        <v>37</v>
      </c>
    </row>
    <row r="6" spans="2:8" ht="15.75" customHeight="1" x14ac:dyDescent="0.25">
      <c r="B6" s="10" t="s">
        <v>46</v>
      </c>
      <c r="C6" s="59">
        <f>C7</f>
        <v>4183461.4600000004</v>
      </c>
      <c r="D6" s="59">
        <f t="shared" ref="D6:F6" si="0">D7</f>
        <v>4461021</v>
      </c>
      <c r="E6" s="59">
        <f t="shared" si="0"/>
        <v>4654987</v>
      </c>
      <c r="F6" s="59">
        <f t="shared" si="0"/>
        <v>4440747.6099999994</v>
      </c>
      <c r="G6" s="63">
        <f>F6/C6*100</f>
        <v>106.15007816995639</v>
      </c>
      <c r="H6" s="63">
        <f>F6/E6*100</f>
        <v>95.397637200705375</v>
      </c>
    </row>
    <row r="7" spans="2:8" ht="15.75" customHeight="1" x14ac:dyDescent="0.25">
      <c r="B7" s="10" t="s">
        <v>194</v>
      </c>
      <c r="C7" s="59">
        <f>C8</f>
        <v>4183461.4600000004</v>
      </c>
      <c r="D7" s="59">
        <f t="shared" ref="D7:F7" si="1">D8</f>
        <v>4461021</v>
      </c>
      <c r="E7" s="59">
        <f t="shared" si="1"/>
        <v>4654987</v>
      </c>
      <c r="F7" s="59">
        <f t="shared" si="1"/>
        <v>4440747.6099999994</v>
      </c>
      <c r="G7" s="63">
        <f t="shared" ref="G7:G8" si="2">F7/C7*100</f>
        <v>106.15007816995639</v>
      </c>
      <c r="H7" s="63">
        <f t="shared" ref="H7:H8" si="3">F7/E7*100</f>
        <v>95.397637200705375</v>
      </c>
    </row>
    <row r="8" spans="2:8" x14ac:dyDescent="0.25">
      <c r="B8" s="17" t="s">
        <v>195</v>
      </c>
      <c r="C8" s="59">
        <f>SAŽETAK!G15</f>
        <v>4183461.4600000004</v>
      </c>
      <c r="D8" s="59">
        <f>SAŽETAK!H15</f>
        <v>4461021</v>
      </c>
      <c r="E8" s="59">
        <f>SAŽETAK!I15</f>
        <v>4654987</v>
      </c>
      <c r="F8" s="60">
        <f>SAŽETAK!J15</f>
        <v>4440747.6099999994</v>
      </c>
      <c r="G8" s="63">
        <f t="shared" si="2"/>
        <v>106.15007816995639</v>
      </c>
      <c r="H8" s="63">
        <f t="shared" si="3"/>
        <v>95.397637200705375</v>
      </c>
    </row>
    <row r="9" spans="2:8" x14ac:dyDescent="0.25">
      <c r="B9" s="27"/>
      <c r="C9" s="8"/>
      <c r="D9" s="8"/>
      <c r="E9" s="8"/>
      <c r="F9" s="35"/>
      <c r="G9" s="35"/>
      <c r="H9" s="35"/>
    </row>
    <row r="10" spans="2:8" x14ac:dyDescent="0.25">
      <c r="B10" s="16"/>
      <c r="C10" s="8"/>
      <c r="D10" s="8"/>
      <c r="E10" s="8"/>
      <c r="F10" s="35"/>
      <c r="G10" s="35"/>
      <c r="H10" s="35"/>
    </row>
    <row r="11" spans="2:8" x14ac:dyDescent="0.25">
      <c r="B11" s="10"/>
      <c r="C11" s="8"/>
      <c r="D11" s="8"/>
      <c r="E11" s="9"/>
      <c r="F11" s="35"/>
      <c r="G11" s="35"/>
      <c r="H11" s="35"/>
    </row>
    <row r="12" spans="2:8" x14ac:dyDescent="0.25">
      <c r="B12" s="29"/>
      <c r="C12" s="8"/>
      <c r="D12" s="8"/>
      <c r="E12" s="9"/>
      <c r="F12" s="35"/>
      <c r="G12" s="35"/>
      <c r="H12" s="35"/>
    </row>
    <row r="13" spans="2:8" x14ac:dyDescent="0.25">
      <c r="B13" s="15"/>
      <c r="C13" s="8"/>
      <c r="D13" s="8"/>
      <c r="E13" s="9"/>
      <c r="F13" s="35"/>
      <c r="G13" s="35"/>
      <c r="H13" s="35"/>
    </row>
    <row r="15" spans="2:8" x14ac:dyDescent="0.25">
      <c r="B15" s="38"/>
      <c r="C15" s="38"/>
      <c r="D15" s="38"/>
      <c r="E15" s="38"/>
      <c r="F15" s="38"/>
      <c r="G15" s="38"/>
      <c r="H15" s="38"/>
    </row>
    <row r="16" spans="2:8" x14ac:dyDescent="0.25">
      <c r="B16" s="38"/>
      <c r="C16" s="38"/>
      <c r="D16" s="38"/>
      <c r="E16" s="38"/>
      <c r="F16" s="38"/>
      <c r="G16" s="38"/>
      <c r="H16" s="38"/>
    </row>
    <row r="17" spans="2:8" x14ac:dyDescent="0.25">
      <c r="B17" s="38"/>
      <c r="C17" s="38"/>
      <c r="D17" s="38"/>
      <c r="E17" s="38"/>
      <c r="F17" s="38"/>
      <c r="G17" s="38"/>
      <c r="H17" s="3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19"/>
  <sheetViews>
    <sheetView workbookViewId="0">
      <selection activeCell="D23" sqref="D2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29.45" customHeight="1" x14ac:dyDescent="0.25">
      <c r="B1" s="203" t="s">
        <v>230</v>
      </c>
      <c r="C1" s="203"/>
      <c r="D1" s="203"/>
      <c r="E1" s="203"/>
      <c r="F1" s="3"/>
      <c r="G1" s="3"/>
      <c r="H1" s="3"/>
      <c r="I1" s="3"/>
      <c r="J1" s="3"/>
      <c r="K1" s="3"/>
      <c r="L1" s="19"/>
    </row>
    <row r="2" spans="2:12" ht="15.75" customHeight="1" x14ac:dyDescent="0.25">
      <c r="B2" s="199" t="s">
        <v>12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2:12" ht="18" x14ac:dyDescent="0.25">
      <c r="B3" s="3"/>
      <c r="C3" s="3"/>
      <c r="D3" s="19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99" t="s">
        <v>51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2:12" ht="15.75" customHeight="1" x14ac:dyDescent="0.25">
      <c r="B5" s="199" t="s">
        <v>41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2:12" ht="18" x14ac:dyDescent="0.25">
      <c r="B6" s="3"/>
      <c r="C6" s="3"/>
      <c r="D6" s="19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207" t="s">
        <v>8</v>
      </c>
      <c r="C7" s="208"/>
      <c r="D7" s="208"/>
      <c r="E7" s="208"/>
      <c r="F7" s="209"/>
      <c r="G7" s="44" t="s">
        <v>315</v>
      </c>
      <c r="H7" s="44" t="s">
        <v>302</v>
      </c>
      <c r="I7" s="44" t="s">
        <v>303</v>
      </c>
      <c r="J7" s="44" t="s">
        <v>316</v>
      </c>
      <c r="K7" s="44" t="s">
        <v>23</v>
      </c>
      <c r="L7" s="44" t="s">
        <v>48</v>
      </c>
    </row>
    <row r="8" spans="2:12" x14ac:dyDescent="0.25">
      <c r="B8" s="207">
        <v>1</v>
      </c>
      <c r="C8" s="208"/>
      <c r="D8" s="208"/>
      <c r="E8" s="208"/>
      <c r="F8" s="209"/>
      <c r="G8" s="47">
        <v>2</v>
      </c>
      <c r="H8" s="47">
        <v>3</v>
      </c>
      <c r="I8" s="47">
        <v>4</v>
      </c>
      <c r="J8" s="47">
        <v>5</v>
      </c>
      <c r="K8" s="47" t="s">
        <v>36</v>
      </c>
      <c r="L8" s="47" t="s">
        <v>37</v>
      </c>
    </row>
    <row r="9" spans="2:12" ht="25.5" x14ac:dyDescent="0.25">
      <c r="B9" s="10">
        <v>8</v>
      </c>
      <c r="C9" s="10"/>
      <c r="D9" s="10"/>
      <c r="E9" s="10"/>
      <c r="F9" s="10" t="s">
        <v>9</v>
      </c>
      <c r="G9" s="8">
        <v>0</v>
      </c>
      <c r="H9" s="8">
        <v>0</v>
      </c>
      <c r="I9" s="8">
        <v>0</v>
      </c>
      <c r="J9" s="59">
        <f>J10</f>
        <v>2329.04</v>
      </c>
      <c r="K9" s="35" t="e">
        <f>J9/G9</f>
        <v>#DIV/0!</v>
      </c>
      <c r="L9" s="35" t="e">
        <f>J9/I9</f>
        <v>#DIV/0!</v>
      </c>
    </row>
    <row r="10" spans="2:12" ht="25.5" x14ac:dyDescent="0.25">
      <c r="B10" s="10"/>
      <c r="C10" s="15">
        <v>81</v>
      </c>
      <c r="D10" s="15"/>
      <c r="E10" s="15"/>
      <c r="F10" s="15" t="s">
        <v>318</v>
      </c>
      <c r="G10" s="8">
        <v>0</v>
      </c>
      <c r="H10" s="8">
        <v>0</v>
      </c>
      <c r="I10" s="8">
        <v>0</v>
      </c>
      <c r="J10" s="59">
        <f>J11</f>
        <v>2329.04</v>
      </c>
      <c r="K10" s="35" t="e">
        <f t="shared" ref="K10:K16" si="0">J10/G10</f>
        <v>#DIV/0!</v>
      </c>
      <c r="L10" s="35" t="e">
        <f t="shared" ref="L10:L16" si="1">J10/I10</f>
        <v>#DIV/0!</v>
      </c>
    </row>
    <row r="11" spans="2:12" ht="25.5" x14ac:dyDescent="0.25">
      <c r="B11" s="10"/>
      <c r="C11" s="15">
        <v>818</v>
      </c>
      <c r="D11" s="15"/>
      <c r="E11" s="15"/>
      <c r="F11" s="15" t="s">
        <v>319</v>
      </c>
      <c r="G11" s="8">
        <f>G12</f>
        <v>0</v>
      </c>
      <c r="H11" s="8">
        <f t="shared" ref="H11:J11" si="2">H12</f>
        <v>0</v>
      </c>
      <c r="I11" s="8">
        <f t="shared" si="2"/>
        <v>0</v>
      </c>
      <c r="J11" s="59">
        <f t="shared" si="2"/>
        <v>2329.04</v>
      </c>
      <c r="K11" s="35" t="e">
        <f t="shared" si="0"/>
        <v>#DIV/0!</v>
      </c>
      <c r="L11" s="35" t="e">
        <f t="shared" si="1"/>
        <v>#DIV/0!</v>
      </c>
    </row>
    <row r="12" spans="2:12" ht="25.5" x14ac:dyDescent="0.25">
      <c r="B12" s="11"/>
      <c r="C12" s="11">
        <v>8183</v>
      </c>
      <c r="D12" s="11"/>
      <c r="E12" s="12"/>
      <c r="F12" s="30" t="s">
        <v>319</v>
      </c>
      <c r="G12" s="8">
        <v>0</v>
      </c>
      <c r="H12" s="8">
        <v>0</v>
      </c>
      <c r="I12" s="8">
        <v>0</v>
      </c>
      <c r="J12" s="150">
        <v>2329.04</v>
      </c>
      <c r="K12" s="35" t="e">
        <f t="shared" si="0"/>
        <v>#DIV/0!</v>
      </c>
      <c r="L12" s="35" t="e">
        <f t="shared" si="1"/>
        <v>#DIV/0!</v>
      </c>
    </row>
    <row r="13" spans="2:12" ht="25.5" x14ac:dyDescent="0.25">
      <c r="B13" s="13">
        <v>5</v>
      </c>
      <c r="C13" s="14"/>
      <c r="D13" s="14"/>
      <c r="E13" s="14"/>
      <c r="F13" s="20" t="s">
        <v>10</v>
      </c>
      <c r="G13" s="8">
        <f>G14</f>
        <v>0</v>
      </c>
      <c r="H13" s="8">
        <f t="shared" ref="H13:J15" si="3">H14</f>
        <v>0</v>
      </c>
      <c r="I13" s="8">
        <f t="shared" si="3"/>
        <v>0</v>
      </c>
      <c r="J13" s="59">
        <f t="shared" si="3"/>
        <v>1760</v>
      </c>
      <c r="K13" s="35" t="e">
        <f t="shared" si="0"/>
        <v>#DIV/0!</v>
      </c>
      <c r="L13" s="35" t="e">
        <f t="shared" si="1"/>
        <v>#DIV/0!</v>
      </c>
    </row>
    <row r="14" spans="2:12" ht="25.5" x14ac:dyDescent="0.25">
      <c r="B14" s="15"/>
      <c r="C14" s="15">
        <v>51</v>
      </c>
      <c r="D14" s="15"/>
      <c r="E14" s="15"/>
      <c r="F14" s="21" t="s">
        <v>320</v>
      </c>
      <c r="G14" s="8">
        <f>G15</f>
        <v>0</v>
      </c>
      <c r="H14" s="8">
        <f t="shared" si="3"/>
        <v>0</v>
      </c>
      <c r="I14" s="8">
        <f t="shared" si="3"/>
        <v>0</v>
      </c>
      <c r="J14" s="59">
        <f t="shared" si="3"/>
        <v>1760</v>
      </c>
      <c r="K14" s="35" t="e">
        <f t="shared" si="0"/>
        <v>#DIV/0!</v>
      </c>
      <c r="L14" s="35" t="e">
        <f t="shared" si="1"/>
        <v>#DIV/0!</v>
      </c>
    </row>
    <row r="15" spans="2:12" x14ac:dyDescent="0.25">
      <c r="B15" s="16"/>
      <c r="C15" s="151">
        <v>518</v>
      </c>
      <c r="D15" s="151"/>
      <c r="E15" s="151"/>
      <c r="F15" s="21" t="s">
        <v>321</v>
      </c>
      <c r="G15" s="8">
        <f>G16</f>
        <v>0</v>
      </c>
      <c r="H15" s="8">
        <f t="shared" si="3"/>
        <v>0</v>
      </c>
      <c r="I15" s="8">
        <f t="shared" si="3"/>
        <v>0</v>
      </c>
      <c r="J15" s="59">
        <f t="shared" si="3"/>
        <v>1760</v>
      </c>
      <c r="K15" s="35" t="e">
        <f t="shared" si="0"/>
        <v>#DIV/0!</v>
      </c>
      <c r="L15" s="35" t="e">
        <f t="shared" si="1"/>
        <v>#DIV/0!</v>
      </c>
    </row>
    <row r="16" spans="2:12" x14ac:dyDescent="0.25">
      <c r="B16" s="35"/>
      <c r="C16" s="153">
        <v>5183</v>
      </c>
      <c r="D16" s="152"/>
      <c r="E16" s="152"/>
      <c r="F16" s="21" t="s">
        <v>321</v>
      </c>
      <c r="G16" s="35">
        <v>0</v>
      </c>
      <c r="H16" s="35">
        <v>0</v>
      </c>
      <c r="I16" s="35">
        <v>0</v>
      </c>
      <c r="J16" s="150">
        <v>1760</v>
      </c>
      <c r="K16" s="35" t="e">
        <f t="shared" si="0"/>
        <v>#DIV/0!</v>
      </c>
      <c r="L16" s="35" t="e">
        <f t="shared" si="1"/>
        <v>#DIV/0!</v>
      </c>
    </row>
    <row r="17" spans="2:12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2:12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2:12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</sheetData>
  <mergeCells count="6">
    <mergeCell ref="B1:E1"/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21"/>
  <sheetViews>
    <sheetView workbookViewId="0">
      <selection activeCell="F6" sqref="F6:F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25.5" x14ac:dyDescent="0.25">
      <c r="B1" s="68" t="s">
        <v>230</v>
      </c>
      <c r="C1" s="19"/>
      <c r="D1" s="19"/>
      <c r="E1" s="19"/>
      <c r="F1" s="4"/>
      <c r="G1" s="4"/>
      <c r="H1" s="4"/>
    </row>
    <row r="2" spans="2:8" ht="15.75" customHeight="1" x14ac:dyDescent="0.25">
      <c r="B2" s="199" t="s">
        <v>42</v>
      </c>
      <c r="C2" s="199"/>
      <c r="D2" s="199"/>
      <c r="E2" s="199"/>
      <c r="F2" s="199"/>
      <c r="G2" s="199"/>
      <c r="H2" s="199"/>
    </row>
    <row r="3" spans="2:8" ht="18" x14ac:dyDescent="0.25">
      <c r="B3" s="19"/>
      <c r="C3" s="19"/>
      <c r="D3" s="19"/>
      <c r="E3" s="19"/>
      <c r="F3" s="4"/>
      <c r="G3" s="4"/>
      <c r="H3" s="4"/>
    </row>
    <row r="4" spans="2:8" ht="25.5" x14ac:dyDescent="0.25">
      <c r="B4" s="44" t="s">
        <v>8</v>
      </c>
      <c r="C4" s="44" t="s">
        <v>315</v>
      </c>
      <c r="D4" s="44" t="s">
        <v>302</v>
      </c>
      <c r="E4" s="44" t="s">
        <v>303</v>
      </c>
      <c r="F4" s="44" t="s">
        <v>316</v>
      </c>
      <c r="G4" s="44" t="s">
        <v>23</v>
      </c>
      <c r="H4" s="44" t="s">
        <v>48</v>
      </c>
    </row>
    <row r="5" spans="2:8" x14ac:dyDescent="0.25"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 t="s">
        <v>36</v>
      </c>
      <c r="H5" s="44" t="s">
        <v>37</v>
      </c>
    </row>
    <row r="6" spans="2:8" x14ac:dyDescent="0.25">
      <c r="B6" s="10" t="s">
        <v>43</v>
      </c>
      <c r="C6" s="8">
        <f>C7</f>
        <v>0</v>
      </c>
      <c r="D6" s="8">
        <f t="shared" ref="D6:F6" si="0">D7</f>
        <v>0</v>
      </c>
      <c r="E6" s="8">
        <f t="shared" si="0"/>
        <v>0</v>
      </c>
      <c r="F6" s="59">
        <f t="shared" si="0"/>
        <v>2329.02</v>
      </c>
      <c r="G6" s="35"/>
      <c r="H6" s="35"/>
    </row>
    <row r="7" spans="2:8" x14ac:dyDescent="0.25">
      <c r="B7" s="10" t="s">
        <v>19</v>
      </c>
      <c r="C7" s="8">
        <f>C8</f>
        <v>0</v>
      </c>
      <c r="D7" s="8">
        <f t="shared" ref="D7:F7" si="1">D8</f>
        <v>0</v>
      </c>
      <c r="E7" s="8">
        <f t="shared" si="1"/>
        <v>0</v>
      </c>
      <c r="F7" s="59">
        <f t="shared" si="1"/>
        <v>2329.02</v>
      </c>
      <c r="G7" s="35"/>
      <c r="H7" s="35"/>
    </row>
    <row r="8" spans="2:8" x14ac:dyDescent="0.25">
      <c r="B8" s="29" t="s">
        <v>20</v>
      </c>
      <c r="C8" s="8">
        <v>0</v>
      </c>
      <c r="D8" s="8">
        <v>0</v>
      </c>
      <c r="E8" s="8">
        <v>0</v>
      </c>
      <c r="F8" s="150">
        <v>2329.02</v>
      </c>
      <c r="G8" s="35"/>
      <c r="H8" s="35"/>
    </row>
    <row r="9" spans="2:8" x14ac:dyDescent="0.25">
      <c r="B9" s="28"/>
      <c r="C9" s="8"/>
      <c r="D9" s="8"/>
      <c r="E9" s="8"/>
      <c r="F9" s="150"/>
      <c r="G9" s="35"/>
      <c r="H9" s="35"/>
    </row>
    <row r="10" spans="2:8" ht="15.75" customHeight="1" x14ac:dyDescent="0.25">
      <c r="B10" s="10" t="s">
        <v>44</v>
      </c>
      <c r="C10" s="8">
        <f>C11</f>
        <v>0</v>
      </c>
      <c r="D10" s="8">
        <f t="shared" ref="D10:F10" si="2">D11</f>
        <v>0</v>
      </c>
      <c r="E10" s="8">
        <f t="shared" si="2"/>
        <v>0</v>
      </c>
      <c r="F10" s="59">
        <f t="shared" si="2"/>
        <v>1760</v>
      </c>
      <c r="G10" s="35"/>
      <c r="H10" s="35"/>
    </row>
    <row r="11" spans="2:8" ht="15.75" customHeight="1" x14ac:dyDescent="0.25">
      <c r="B11" s="10" t="s">
        <v>19</v>
      </c>
      <c r="C11" s="8">
        <f>C12</f>
        <v>0</v>
      </c>
      <c r="D11" s="8">
        <f t="shared" ref="D11:F11" si="3">D12</f>
        <v>0</v>
      </c>
      <c r="E11" s="8">
        <f t="shared" si="3"/>
        <v>0</v>
      </c>
      <c r="F11" s="59">
        <f t="shared" si="3"/>
        <v>1760</v>
      </c>
      <c r="G11" s="35"/>
      <c r="H11" s="35"/>
    </row>
    <row r="12" spans="2:8" x14ac:dyDescent="0.25">
      <c r="B12" s="29" t="s">
        <v>20</v>
      </c>
      <c r="C12" s="8">
        <v>0</v>
      </c>
      <c r="D12" s="8">
        <v>0</v>
      </c>
      <c r="E12" s="8">
        <v>0</v>
      </c>
      <c r="F12" s="150">
        <v>1760</v>
      </c>
      <c r="G12" s="35"/>
      <c r="H12" s="35"/>
    </row>
    <row r="13" spans="2:8" x14ac:dyDescent="0.25">
      <c r="B13" s="28"/>
      <c r="C13" s="8"/>
      <c r="D13" s="8"/>
      <c r="E13" s="8"/>
      <c r="F13" s="150"/>
      <c r="G13" s="35"/>
      <c r="H13" s="35"/>
    </row>
    <row r="14" spans="2:8" x14ac:dyDescent="0.25">
      <c r="B14" s="28"/>
      <c r="C14" s="8"/>
      <c r="D14" s="8"/>
      <c r="E14" s="8"/>
      <c r="F14" s="35"/>
      <c r="G14" s="35"/>
      <c r="H14" s="35"/>
    </row>
    <row r="15" spans="2:8" x14ac:dyDescent="0.25">
      <c r="B15" s="10"/>
      <c r="C15" s="8"/>
      <c r="D15" s="8"/>
      <c r="E15" s="9"/>
      <c r="F15" s="35"/>
      <c r="G15" s="35"/>
      <c r="H15" s="35"/>
    </row>
    <row r="16" spans="2:8" x14ac:dyDescent="0.25">
      <c r="B16" s="29"/>
      <c r="C16" s="8"/>
      <c r="D16" s="8"/>
      <c r="E16" s="9"/>
      <c r="F16" s="35"/>
      <c r="G16" s="35"/>
      <c r="H16" s="35"/>
    </row>
    <row r="17" spans="2:8" x14ac:dyDescent="0.25">
      <c r="B17" s="10"/>
      <c r="C17" s="8"/>
      <c r="D17" s="8"/>
      <c r="E17" s="9"/>
      <c r="F17" s="35"/>
      <c r="G17" s="35"/>
      <c r="H17" s="35"/>
    </row>
    <row r="18" spans="2:8" x14ac:dyDescent="0.25">
      <c r="B18" s="29"/>
      <c r="C18" s="8"/>
      <c r="D18" s="8"/>
      <c r="E18" s="9"/>
      <c r="F18" s="35"/>
      <c r="G18" s="35"/>
      <c r="H18" s="35"/>
    </row>
    <row r="19" spans="2:8" x14ac:dyDescent="0.25">
      <c r="B19" s="15" t="s">
        <v>15</v>
      </c>
      <c r="C19" s="8"/>
      <c r="D19" s="8"/>
      <c r="E19" s="9"/>
      <c r="F19" s="35"/>
      <c r="G19" s="35"/>
      <c r="H19" s="35"/>
    </row>
    <row r="21" spans="2:8" x14ac:dyDescent="0.25">
      <c r="B21" s="52"/>
      <c r="C21" s="52"/>
      <c r="D21" s="52"/>
      <c r="E21" s="52"/>
      <c r="F21" s="52"/>
      <c r="G21" s="52"/>
      <c r="H21" s="5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M508"/>
  <sheetViews>
    <sheetView topLeftCell="B1" zoomScale="110" zoomScaleNormal="110" workbookViewId="0">
      <selection activeCell="I157" sqref="I157"/>
    </sheetView>
  </sheetViews>
  <sheetFormatPr defaultRowHeight="15" x14ac:dyDescent="0.25"/>
  <cols>
    <col min="1" max="1" width="8.7109375" customWidth="1"/>
    <col min="2" max="2" width="7.42578125" bestFit="1" customWidth="1"/>
    <col min="3" max="3" width="8.42578125" bestFit="1" customWidth="1"/>
    <col min="4" max="4" width="19.28515625" customWidth="1"/>
    <col min="5" max="5" width="37.42578125" customWidth="1"/>
    <col min="6" max="6" width="25.7109375" customWidth="1"/>
    <col min="7" max="7" width="22.7109375" customWidth="1"/>
    <col min="8" max="8" width="22.85546875" customWidth="1"/>
    <col min="9" max="9" width="24.28515625" customWidth="1"/>
    <col min="10" max="10" width="15.7109375" customWidth="1"/>
    <col min="11" max="11" width="14.28515625" customWidth="1"/>
    <col min="13" max="13" width="11.7109375" bestFit="1" customWidth="1"/>
  </cols>
  <sheetData>
    <row r="1" spans="2:11" ht="27" customHeight="1" x14ac:dyDescent="0.25">
      <c r="B1" s="203" t="s">
        <v>230</v>
      </c>
      <c r="C1" s="203"/>
      <c r="D1" s="203"/>
      <c r="E1" s="68"/>
      <c r="F1" s="78"/>
      <c r="G1" s="3"/>
      <c r="H1" s="3"/>
      <c r="I1" s="3"/>
      <c r="J1" s="4"/>
      <c r="K1" s="4"/>
    </row>
    <row r="2" spans="2:11" ht="18" customHeight="1" x14ac:dyDescent="0.25">
      <c r="B2" s="199" t="s">
        <v>11</v>
      </c>
      <c r="C2" s="199"/>
      <c r="D2" s="199"/>
      <c r="E2" s="199"/>
      <c r="F2" s="199"/>
      <c r="G2" s="199"/>
      <c r="H2" s="199"/>
      <c r="I2" s="199"/>
      <c r="J2" s="199"/>
      <c r="K2" s="31"/>
    </row>
    <row r="3" spans="2:11" ht="18" x14ac:dyDescent="0.25">
      <c r="B3" s="3"/>
      <c r="C3" s="3"/>
      <c r="D3" s="3"/>
      <c r="E3" s="3"/>
      <c r="F3" s="19"/>
      <c r="G3" s="3"/>
      <c r="H3" s="3"/>
      <c r="I3" s="3"/>
      <c r="J3" s="4"/>
      <c r="K3" s="4"/>
    </row>
    <row r="4" spans="2:11" ht="15.75" x14ac:dyDescent="0.25">
      <c r="B4" s="220" t="s">
        <v>53</v>
      </c>
      <c r="C4" s="220"/>
      <c r="D4" s="220"/>
      <c r="E4" s="220"/>
      <c r="F4" s="220"/>
      <c r="G4" s="220"/>
      <c r="H4" s="220"/>
      <c r="I4" s="220"/>
      <c r="J4" s="220"/>
    </row>
    <row r="5" spans="2:11" ht="18" x14ac:dyDescent="0.25">
      <c r="B5" s="19"/>
      <c r="C5" s="19"/>
      <c r="D5" s="19"/>
      <c r="E5" s="19"/>
      <c r="F5" s="19"/>
      <c r="G5" s="19"/>
      <c r="H5" s="19"/>
      <c r="I5" s="19"/>
      <c r="J5" s="4"/>
    </row>
    <row r="6" spans="2:11" ht="38.25" x14ac:dyDescent="0.25">
      <c r="B6" s="207" t="s">
        <v>8</v>
      </c>
      <c r="C6" s="208"/>
      <c r="D6" s="208"/>
      <c r="E6" s="209"/>
      <c r="F6" s="44" t="s">
        <v>304</v>
      </c>
      <c r="G6" s="44" t="s">
        <v>302</v>
      </c>
      <c r="H6" s="44" t="s">
        <v>303</v>
      </c>
      <c r="I6" s="44" t="s">
        <v>305</v>
      </c>
      <c r="J6" s="44" t="s">
        <v>23</v>
      </c>
      <c r="K6" s="44" t="s">
        <v>48</v>
      </c>
    </row>
    <row r="7" spans="2:11" s="48" customFormat="1" ht="11.25" x14ac:dyDescent="0.2">
      <c r="B7" s="204">
        <v>1</v>
      </c>
      <c r="C7" s="205"/>
      <c r="D7" s="205"/>
      <c r="E7" s="206"/>
      <c r="F7" s="79">
        <v>2</v>
      </c>
      <c r="G7" s="46">
        <v>3</v>
      </c>
      <c r="H7" s="46">
        <v>4</v>
      </c>
      <c r="I7" s="46">
        <v>5</v>
      </c>
      <c r="J7" s="46" t="s">
        <v>271</v>
      </c>
      <c r="K7" s="46" t="s">
        <v>272</v>
      </c>
    </row>
    <row r="8" spans="2:11" ht="14.45" customHeight="1" x14ac:dyDescent="0.25">
      <c r="B8" s="210" t="s">
        <v>196</v>
      </c>
      <c r="C8" s="211"/>
      <c r="D8" s="212"/>
      <c r="E8" s="50" t="s">
        <v>197</v>
      </c>
      <c r="F8" s="86">
        <f>F10+F28+F78+F156+F224+F315+F361+F403+F457+F475+F95+F292</f>
        <v>4183461.46</v>
      </c>
      <c r="G8" s="86">
        <f>G10+G28+G78+G156+G224+G315+G361+G403+G457+G475+G95+G292</f>
        <v>4461021</v>
      </c>
      <c r="H8" s="86">
        <f>H10+H28+H78+H156+H224+H315+H361+H403+H457+H475+H95+H292+H124+H500</f>
        <v>4654987</v>
      </c>
      <c r="I8" s="86">
        <f>I10+I28+I78+I156+I224+I315+I361+I403+I457+I475+I95+I292+I124+I500</f>
        <v>4442507.6100000003</v>
      </c>
      <c r="J8" s="59">
        <f>I8/H8*100</f>
        <v>95.435446114027826</v>
      </c>
      <c r="K8" s="59">
        <f>I8/F8*100</f>
        <v>106.19214859457557</v>
      </c>
    </row>
    <row r="9" spans="2:11" ht="14.45" customHeight="1" x14ac:dyDescent="0.25">
      <c r="B9" s="210" t="s">
        <v>198</v>
      </c>
      <c r="C9" s="211"/>
      <c r="D9" s="212"/>
      <c r="E9" s="53" t="s">
        <v>199</v>
      </c>
      <c r="F9" s="66"/>
      <c r="G9" s="67"/>
      <c r="H9" s="59"/>
      <c r="I9" s="59"/>
      <c r="J9" s="8"/>
      <c r="K9" s="8"/>
    </row>
    <row r="10" spans="2:11" ht="14.45" customHeight="1" x14ac:dyDescent="0.25">
      <c r="B10" s="216">
        <v>11</v>
      </c>
      <c r="C10" s="216"/>
      <c r="D10" s="216"/>
      <c r="E10" s="53" t="s">
        <v>200</v>
      </c>
      <c r="F10" s="67">
        <f>F11</f>
        <v>2993712.5300000003</v>
      </c>
      <c r="G10" s="67">
        <f t="shared" ref="G10:I10" si="0">G11</f>
        <v>3160966</v>
      </c>
      <c r="H10" s="67">
        <f t="shared" si="0"/>
        <v>3161055</v>
      </c>
      <c r="I10" s="148">
        <f t="shared" si="0"/>
        <v>3146831.41</v>
      </c>
      <c r="J10" s="59">
        <f>I10/H10*100</f>
        <v>99.550036617521684</v>
      </c>
      <c r="K10" s="59">
        <f>I10/F10*100</f>
        <v>105.11468213683162</v>
      </c>
    </row>
    <row r="11" spans="2:11" ht="14.45" customHeight="1" x14ac:dyDescent="0.25">
      <c r="B11" s="210">
        <v>3</v>
      </c>
      <c r="C11" s="211"/>
      <c r="D11" s="212"/>
      <c r="E11" s="50" t="s">
        <v>4</v>
      </c>
      <c r="F11" s="67">
        <f>F12+F19</f>
        <v>2993712.5300000003</v>
      </c>
      <c r="G11" s="67">
        <f>G12+G19</f>
        <v>3160966</v>
      </c>
      <c r="H11" s="67">
        <f t="shared" ref="H11" si="1">H12+H19</f>
        <v>3161055</v>
      </c>
      <c r="I11" s="67">
        <f>I12+I19</f>
        <v>3146831.41</v>
      </c>
      <c r="J11" s="59">
        <f t="shared" ref="J11:J80" si="2">I11/H11*100</f>
        <v>99.550036617521684</v>
      </c>
      <c r="K11" s="59">
        <f t="shared" ref="K11:K80" si="3">I11/F11*100</f>
        <v>105.11468213683162</v>
      </c>
    </row>
    <row r="12" spans="2:11" ht="14.45" customHeight="1" x14ac:dyDescent="0.25">
      <c r="B12" s="210">
        <v>31</v>
      </c>
      <c r="C12" s="211"/>
      <c r="D12" s="212"/>
      <c r="E12" s="50" t="s">
        <v>5</v>
      </c>
      <c r="F12" s="67">
        <f>F13+F15+F17</f>
        <v>2951792.08</v>
      </c>
      <c r="G12" s="67">
        <f>G13+G15+G17</f>
        <v>3115667</v>
      </c>
      <c r="H12" s="67">
        <f t="shared" ref="H12" si="4">H13+H15+H17</f>
        <v>3110346</v>
      </c>
      <c r="I12" s="67">
        <f>I13+I15+I17</f>
        <v>3099466.8800000004</v>
      </c>
      <c r="J12" s="59">
        <f t="shared" si="2"/>
        <v>99.650227981067076</v>
      </c>
      <c r="K12" s="59">
        <f t="shared" si="3"/>
        <v>105.0028862466492</v>
      </c>
    </row>
    <row r="13" spans="2:11" ht="14.45" customHeight="1" x14ac:dyDescent="0.25">
      <c r="B13" s="210">
        <v>311</v>
      </c>
      <c r="C13" s="211"/>
      <c r="D13" s="212"/>
      <c r="E13" s="53" t="s">
        <v>32</v>
      </c>
      <c r="F13" s="67">
        <f>F14</f>
        <v>2470858.31</v>
      </c>
      <c r="G13" s="67">
        <f t="shared" ref="G13:H13" si="5">G14</f>
        <v>2611160</v>
      </c>
      <c r="H13" s="67">
        <f t="shared" si="5"/>
        <v>2612563</v>
      </c>
      <c r="I13" s="67">
        <f>I14</f>
        <v>2602617.89</v>
      </c>
      <c r="J13" s="59">
        <f t="shared" si="2"/>
        <v>99.619335112684368</v>
      </c>
      <c r="K13" s="59">
        <f t="shared" si="3"/>
        <v>105.33254292513439</v>
      </c>
    </row>
    <row r="14" spans="2:11" ht="14.45" customHeight="1" x14ac:dyDescent="0.25">
      <c r="B14" s="56">
        <v>3111</v>
      </c>
      <c r="C14" s="57"/>
      <c r="D14" s="58"/>
      <c r="E14" s="53" t="s">
        <v>33</v>
      </c>
      <c r="F14" s="67">
        <v>2470858.31</v>
      </c>
      <c r="G14" s="67">
        <v>2611160</v>
      </c>
      <c r="H14" s="67">
        <v>2612563</v>
      </c>
      <c r="I14" s="67">
        <v>2602617.89</v>
      </c>
      <c r="J14" s="59">
        <f t="shared" si="2"/>
        <v>99.619335112684368</v>
      </c>
      <c r="K14" s="59">
        <f t="shared" si="3"/>
        <v>105.33254292513439</v>
      </c>
    </row>
    <row r="15" spans="2:11" ht="14.45" customHeight="1" x14ac:dyDescent="0.25">
      <c r="B15" s="216">
        <v>312</v>
      </c>
      <c r="C15" s="216"/>
      <c r="D15" s="216"/>
      <c r="E15" s="53" t="s">
        <v>151</v>
      </c>
      <c r="F15" s="67">
        <f>F16</f>
        <v>73242.33</v>
      </c>
      <c r="G15" s="67">
        <f t="shared" ref="G15:I15" si="6">G16</f>
        <v>78821</v>
      </c>
      <c r="H15" s="67">
        <f t="shared" si="6"/>
        <v>66442</v>
      </c>
      <c r="I15" s="67">
        <f t="shared" si="6"/>
        <v>67433.429999999993</v>
      </c>
      <c r="J15" s="59">
        <f t="shared" si="2"/>
        <v>101.49217362511662</v>
      </c>
      <c r="K15" s="59">
        <f t="shared" si="3"/>
        <v>92.068930630688556</v>
      </c>
    </row>
    <row r="16" spans="2:11" ht="14.45" customHeight="1" x14ac:dyDescent="0.25">
      <c r="B16" s="210">
        <v>3121</v>
      </c>
      <c r="C16" s="211"/>
      <c r="D16" s="212"/>
      <c r="E16" s="53" t="s">
        <v>151</v>
      </c>
      <c r="F16" s="59">
        <v>73242.33</v>
      </c>
      <c r="G16" s="67">
        <v>78821</v>
      </c>
      <c r="H16" s="59">
        <v>66442</v>
      </c>
      <c r="I16" s="59">
        <v>67433.429999999993</v>
      </c>
      <c r="J16" s="59">
        <f t="shared" si="2"/>
        <v>101.49217362511662</v>
      </c>
      <c r="K16" s="59">
        <f t="shared" si="3"/>
        <v>92.068930630688556</v>
      </c>
    </row>
    <row r="17" spans="2:13" ht="14.45" customHeight="1" x14ac:dyDescent="0.25">
      <c r="B17" s="210">
        <v>313</v>
      </c>
      <c r="C17" s="211"/>
      <c r="D17" s="212"/>
      <c r="E17" s="50" t="s">
        <v>152</v>
      </c>
      <c r="F17" s="67">
        <f>F18</f>
        <v>407691.44</v>
      </c>
      <c r="G17" s="67">
        <f t="shared" ref="G17:I17" si="7">G18</f>
        <v>425686</v>
      </c>
      <c r="H17" s="67">
        <f t="shared" si="7"/>
        <v>431341</v>
      </c>
      <c r="I17" s="67">
        <f t="shared" si="7"/>
        <v>429415.56</v>
      </c>
      <c r="J17" s="59">
        <f t="shared" si="2"/>
        <v>99.553615353050134</v>
      </c>
      <c r="K17" s="59">
        <f t="shared" si="3"/>
        <v>105.32856907665267</v>
      </c>
    </row>
    <row r="18" spans="2:13" ht="14.45" customHeight="1" x14ac:dyDescent="0.25">
      <c r="B18" s="210">
        <v>3132</v>
      </c>
      <c r="C18" s="211"/>
      <c r="D18" s="212"/>
      <c r="E18" s="50" t="s">
        <v>153</v>
      </c>
      <c r="F18" s="59">
        <v>407691.44</v>
      </c>
      <c r="G18" s="67">
        <v>425686</v>
      </c>
      <c r="H18" s="59">
        <v>431341</v>
      </c>
      <c r="I18" s="59">
        <v>429415.56</v>
      </c>
      <c r="J18" s="59">
        <f t="shared" si="2"/>
        <v>99.553615353050134</v>
      </c>
      <c r="K18" s="59">
        <f t="shared" si="3"/>
        <v>105.32856907665267</v>
      </c>
    </row>
    <row r="19" spans="2:13" ht="14.45" customHeight="1" x14ac:dyDescent="0.25">
      <c r="B19" s="210">
        <v>32</v>
      </c>
      <c r="C19" s="211"/>
      <c r="D19" s="212"/>
      <c r="E19" s="50" t="s">
        <v>13</v>
      </c>
      <c r="F19" s="67">
        <f>F20+F22+F24</f>
        <v>41920.449999999997</v>
      </c>
      <c r="G19" s="67">
        <f>G20+G22+G24</f>
        <v>45299</v>
      </c>
      <c r="H19" s="67">
        <f t="shared" ref="H19" si="8">H20+H22+H24</f>
        <v>50709</v>
      </c>
      <c r="I19" s="67">
        <f>I20+I22+I24</f>
        <v>47364.53</v>
      </c>
      <c r="J19" s="59">
        <f t="shared" si="2"/>
        <v>93.404583012877396</v>
      </c>
      <c r="K19" s="59">
        <f t="shared" si="3"/>
        <v>112.9866926523928</v>
      </c>
    </row>
    <row r="20" spans="2:13" ht="14.45" customHeight="1" x14ac:dyDescent="0.25">
      <c r="B20" s="216">
        <v>321</v>
      </c>
      <c r="C20" s="216"/>
      <c r="D20" s="216"/>
      <c r="E20" s="53" t="s">
        <v>34</v>
      </c>
      <c r="F20" s="67">
        <f>F21</f>
        <v>36088.449999999997</v>
      </c>
      <c r="G20" s="67">
        <f>G21</f>
        <v>38348</v>
      </c>
      <c r="H20" s="67">
        <f t="shared" ref="H20" si="9">H21</f>
        <v>43379</v>
      </c>
      <c r="I20" s="67">
        <f>I21</f>
        <v>41702.53</v>
      </c>
      <c r="J20" s="59">
        <f t="shared" si="2"/>
        <v>96.135295880495164</v>
      </c>
      <c r="K20" s="59">
        <f t="shared" si="3"/>
        <v>115.55644534470171</v>
      </c>
      <c r="M20" s="95"/>
    </row>
    <row r="21" spans="2:13" ht="14.45" customHeight="1" x14ac:dyDescent="0.25">
      <c r="B21" s="216">
        <v>3212</v>
      </c>
      <c r="C21" s="216"/>
      <c r="D21" s="216"/>
      <c r="E21" s="53" t="s">
        <v>155</v>
      </c>
      <c r="F21" s="59">
        <v>36088.449999999997</v>
      </c>
      <c r="G21" s="67">
        <v>38348</v>
      </c>
      <c r="H21" s="59">
        <v>43379</v>
      </c>
      <c r="I21" s="59">
        <v>41702.53</v>
      </c>
      <c r="J21" s="59">
        <f t="shared" si="2"/>
        <v>96.135295880495164</v>
      </c>
      <c r="K21" s="59">
        <f t="shared" si="3"/>
        <v>115.55644534470171</v>
      </c>
    </row>
    <row r="22" spans="2:13" ht="14.45" customHeight="1" x14ac:dyDescent="0.25">
      <c r="B22" s="210">
        <v>323</v>
      </c>
      <c r="C22" s="211"/>
      <c r="D22" s="212"/>
      <c r="E22" s="53" t="s">
        <v>163</v>
      </c>
      <c r="F22" s="67">
        <f>F23</f>
        <v>3200</v>
      </c>
      <c r="G22" s="67">
        <f t="shared" ref="G22:I22" si="10">G23</f>
        <v>5151</v>
      </c>
      <c r="H22" s="67">
        <f t="shared" si="10"/>
        <v>5046</v>
      </c>
      <c r="I22" s="67">
        <f t="shared" si="10"/>
        <v>3360</v>
      </c>
      <c r="J22" s="59">
        <f t="shared" si="2"/>
        <v>66.58739595719382</v>
      </c>
      <c r="K22" s="59">
        <f t="shared" si="3"/>
        <v>105</v>
      </c>
    </row>
    <row r="23" spans="2:13" x14ac:dyDescent="0.25">
      <c r="B23" s="210">
        <v>3236</v>
      </c>
      <c r="C23" s="211"/>
      <c r="D23" s="212"/>
      <c r="E23" s="58" t="s">
        <v>169</v>
      </c>
      <c r="F23" s="67">
        <v>3200</v>
      </c>
      <c r="G23" s="67">
        <v>5151</v>
      </c>
      <c r="H23" s="59">
        <v>5046</v>
      </c>
      <c r="I23" s="59">
        <v>3360</v>
      </c>
      <c r="J23" s="59">
        <f t="shared" si="2"/>
        <v>66.58739595719382</v>
      </c>
      <c r="K23" s="59">
        <f t="shared" si="3"/>
        <v>105</v>
      </c>
    </row>
    <row r="24" spans="2:13" x14ac:dyDescent="0.25">
      <c r="B24" s="210">
        <v>329</v>
      </c>
      <c r="C24" s="211"/>
      <c r="D24" s="212"/>
      <c r="E24" s="58" t="s">
        <v>174</v>
      </c>
      <c r="F24" s="67">
        <f>F25</f>
        <v>2632</v>
      </c>
      <c r="G24" s="67">
        <f t="shared" ref="G24:I24" si="11">G25</f>
        <v>1800</v>
      </c>
      <c r="H24" s="67">
        <f t="shared" si="11"/>
        <v>2284</v>
      </c>
      <c r="I24" s="67">
        <f t="shared" si="11"/>
        <v>2302</v>
      </c>
      <c r="J24" s="59">
        <f t="shared" si="2"/>
        <v>100.78809106830123</v>
      </c>
      <c r="K24" s="59">
        <f t="shared" si="3"/>
        <v>87.462006079027361</v>
      </c>
    </row>
    <row r="25" spans="2:13" x14ac:dyDescent="0.25">
      <c r="B25" s="210">
        <v>3295</v>
      </c>
      <c r="C25" s="211"/>
      <c r="D25" s="212"/>
      <c r="E25" s="58" t="s">
        <v>177</v>
      </c>
      <c r="F25" s="67">
        <v>2632</v>
      </c>
      <c r="G25" s="67">
        <v>1800</v>
      </c>
      <c r="H25" s="59">
        <v>2284</v>
      </c>
      <c r="I25" s="59">
        <v>2302</v>
      </c>
      <c r="J25" s="59">
        <f t="shared" si="2"/>
        <v>100.78809106830123</v>
      </c>
      <c r="K25" s="59">
        <f t="shared" si="3"/>
        <v>87.462006079027361</v>
      </c>
    </row>
    <row r="26" spans="2:13" x14ac:dyDescent="0.25">
      <c r="B26" s="216" t="s">
        <v>201</v>
      </c>
      <c r="C26" s="216"/>
      <c r="D26" s="216"/>
      <c r="E26" s="53" t="s">
        <v>197</v>
      </c>
      <c r="F26" s="67"/>
      <c r="G26" s="67"/>
      <c r="H26" s="59"/>
      <c r="I26" s="59"/>
      <c r="J26" s="59"/>
      <c r="K26" s="59"/>
    </row>
    <row r="27" spans="2:13" ht="25.5" x14ac:dyDescent="0.25">
      <c r="B27" s="216" t="s">
        <v>202</v>
      </c>
      <c r="C27" s="216"/>
      <c r="D27" s="216"/>
      <c r="E27" s="53" t="s">
        <v>203</v>
      </c>
      <c r="F27" s="67"/>
      <c r="G27" s="67"/>
      <c r="H27" s="59"/>
      <c r="I27" s="59"/>
      <c r="J27" s="59"/>
      <c r="K27" s="59"/>
    </row>
    <row r="28" spans="2:13" x14ac:dyDescent="0.25">
      <c r="B28" s="210">
        <v>11</v>
      </c>
      <c r="C28" s="211"/>
      <c r="D28" s="212"/>
      <c r="E28" s="53" t="s">
        <v>204</v>
      </c>
      <c r="F28" s="67">
        <f>F29+F64</f>
        <v>189732.52999999997</v>
      </c>
      <c r="G28" s="67">
        <f>G29+G64</f>
        <v>244334</v>
      </c>
      <c r="H28" s="67">
        <f t="shared" ref="H28" si="12">H29+H64</f>
        <v>280473</v>
      </c>
      <c r="I28" s="67">
        <f>I29+I64</f>
        <v>215627.72999999998</v>
      </c>
      <c r="J28" s="59">
        <f t="shared" si="2"/>
        <v>76.880031232952888</v>
      </c>
      <c r="K28" s="59">
        <f t="shared" si="3"/>
        <v>113.64826579817388</v>
      </c>
    </row>
    <row r="29" spans="2:13" x14ac:dyDescent="0.25">
      <c r="B29" s="210">
        <v>3</v>
      </c>
      <c r="C29" s="211"/>
      <c r="D29" s="212"/>
      <c r="E29" s="58" t="s">
        <v>4</v>
      </c>
      <c r="F29" s="67">
        <f>F30+F57+F61</f>
        <v>180293.31999999998</v>
      </c>
      <c r="G29" s="67">
        <f>G30+G57+G61</f>
        <v>202834</v>
      </c>
      <c r="H29" s="67">
        <f t="shared" ref="H29" si="13">H30+H57+H61</f>
        <v>241196</v>
      </c>
      <c r="I29" s="67">
        <f>I30+I57+I61</f>
        <v>196219.62</v>
      </c>
      <c r="J29" s="59">
        <f t="shared" si="2"/>
        <v>81.352767044229594</v>
      </c>
      <c r="K29" s="59">
        <f t="shared" si="3"/>
        <v>108.83354968448083</v>
      </c>
    </row>
    <row r="30" spans="2:13" x14ac:dyDescent="0.25">
      <c r="B30" s="210">
        <v>32</v>
      </c>
      <c r="C30" s="211"/>
      <c r="D30" s="212"/>
      <c r="E30" s="58" t="s">
        <v>13</v>
      </c>
      <c r="F30" s="67">
        <f>F31+F34+F40+F50+F52</f>
        <v>178715.24</v>
      </c>
      <c r="G30" s="67">
        <f>G31+G34+G40+G50+G52</f>
        <v>201834</v>
      </c>
      <c r="H30" s="67">
        <f t="shared" ref="H30" si="14">H31+H34+H40+H50+H52</f>
        <v>239696</v>
      </c>
      <c r="I30" s="67">
        <f>I31+I34+I40+I50+I52</f>
        <v>194719.78</v>
      </c>
      <c r="J30" s="59">
        <f t="shared" si="2"/>
        <v>81.236140778319196</v>
      </c>
      <c r="K30" s="59">
        <f t="shared" si="3"/>
        <v>108.9553302784922</v>
      </c>
    </row>
    <row r="31" spans="2:13" x14ac:dyDescent="0.25">
      <c r="B31" s="210">
        <v>321</v>
      </c>
      <c r="C31" s="211"/>
      <c r="D31" s="212"/>
      <c r="E31" s="58" t="s">
        <v>253</v>
      </c>
      <c r="F31" s="67">
        <f>F32+F33</f>
        <v>200</v>
      </c>
      <c r="G31" s="67">
        <f t="shared" ref="G31:H31" si="15">G32+G33</f>
        <v>21500</v>
      </c>
      <c r="H31" s="67">
        <f t="shared" si="15"/>
        <v>732</v>
      </c>
      <c r="I31" s="67">
        <f>I32+I33</f>
        <v>856.81999999999994</v>
      </c>
      <c r="J31" s="59">
        <f t="shared" si="2"/>
        <v>117.05191256830601</v>
      </c>
      <c r="K31" s="59">
        <f t="shared" si="3"/>
        <v>428.40999999999997</v>
      </c>
    </row>
    <row r="32" spans="2:13" x14ac:dyDescent="0.25">
      <c r="B32" s="216">
        <v>3211</v>
      </c>
      <c r="C32" s="216"/>
      <c r="D32" s="216"/>
      <c r="E32" s="53" t="s">
        <v>35</v>
      </c>
      <c r="F32" s="67">
        <v>0</v>
      </c>
      <c r="G32" s="67">
        <v>10750</v>
      </c>
      <c r="H32" s="59">
        <v>300</v>
      </c>
      <c r="I32" s="59">
        <v>91.82</v>
      </c>
      <c r="J32" s="59">
        <f t="shared" si="2"/>
        <v>30.606666666666666</v>
      </c>
      <c r="K32" s="59" t="e">
        <f t="shared" si="3"/>
        <v>#DIV/0!</v>
      </c>
    </row>
    <row r="33" spans="2:11" x14ac:dyDescent="0.25">
      <c r="B33" s="216">
        <v>3213</v>
      </c>
      <c r="C33" s="216"/>
      <c r="D33" s="216"/>
      <c r="E33" s="53" t="s">
        <v>156</v>
      </c>
      <c r="F33" s="67">
        <v>200</v>
      </c>
      <c r="G33" s="67">
        <v>10750</v>
      </c>
      <c r="H33" s="59">
        <v>432</v>
      </c>
      <c r="I33" s="59">
        <v>765</v>
      </c>
      <c r="J33" s="59">
        <f t="shared" si="2"/>
        <v>177.08333333333331</v>
      </c>
      <c r="K33" s="59">
        <f t="shared" si="3"/>
        <v>382.5</v>
      </c>
    </row>
    <row r="34" spans="2:11" x14ac:dyDescent="0.25">
      <c r="B34" s="210">
        <v>322</v>
      </c>
      <c r="C34" s="211"/>
      <c r="D34" s="212"/>
      <c r="E34" s="53" t="s">
        <v>158</v>
      </c>
      <c r="F34" s="67">
        <f t="shared" ref="F34" si="16">SUM(F35:F39)</f>
        <v>83764.66</v>
      </c>
      <c r="G34" s="67">
        <f>SUM(G35:G39)</f>
        <v>81394</v>
      </c>
      <c r="H34" s="67">
        <f t="shared" ref="H34" si="17">SUM(H35:H39)</f>
        <v>137664</v>
      </c>
      <c r="I34" s="67">
        <f>SUM(I35:I39)</f>
        <v>105293.52</v>
      </c>
      <c r="J34" s="59">
        <f t="shared" si="2"/>
        <v>76.485878661087867</v>
      </c>
      <c r="K34" s="59">
        <f t="shared" si="3"/>
        <v>125.70160256127107</v>
      </c>
    </row>
    <row r="35" spans="2:11" x14ac:dyDescent="0.25">
      <c r="B35" s="210">
        <v>3221</v>
      </c>
      <c r="C35" s="211"/>
      <c r="D35" s="212"/>
      <c r="E35" s="58" t="s">
        <v>159</v>
      </c>
      <c r="F35" s="59">
        <v>12877.25</v>
      </c>
      <c r="G35" s="67">
        <v>15000</v>
      </c>
      <c r="H35" s="59">
        <v>22000</v>
      </c>
      <c r="I35" s="59">
        <v>19070.39</v>
      </c>
      <c r="J35" s="59">
        <f t="shared" si="2"/>
        <v>86.683590909090896</v>
      </c>
      <c r="K35" s="59">
        <f t="shared" si="3"/>
        <v>148.09365353627521</v>
      </c>
    </row>
    <row r="36" spans="2:11" x14ac:dyDescent="0.25">
      <c r="B36" s="210">
        <v>3222</v>
      </c>
      <c r="C36" s="211"/>
      <c r="D36" s="212"/>
      <c r="E36" s="58" t="s">
        <v>265</v>
      </c>
      <c r="F36" s="59">
        <v>0</v>
      </c>
      <c r="G36" s="67">
        <v>4800</v>
      </c>
      <c r="H36" s="59">
        <v>4300</v>
      </c>
      <c r="I36" s="59">
        <v>0</v>
      </c>
      <c r="J36" s="59">
        <f t="shared" si="2"/>
        <v>0</v>
      </c>
      <c r="K36" s="59" t="e">
        <f t="shared" si="3"/>
        <v>#DIV/0!</v>
      </c>
    </row>
    <row r="37" spans="2:11" x14ac:dyDescent="0.25">
      <c r="B37" s="210">
        <v>3223</v>
      </c>
      <c r="C37" s="211"/>
      <c r="D37" s="212"/>
      <c r="E37" s="58" t="s">
        <v>160</v>
      </c>
      <c r="F37" s="59">
        <v>66914.14</v>
      </c>
      <c r="G37" s="67">
        <v>55994</v>
      </c>
      <c r="H37" s="59">
        <v>105664</v>
      </c>
      <c r="I37" s="59">
        <v>85569.8</v>
      </c>
      <c r="J37" s="59">
        <f t="shared" si="2"/>
        <v>80.982927013930947</v>
      </c>
      <c r="K37" s="59">
        <f t="shared" si="3"/>
        <v>127.87999666438215</v>
      </c>
    </row>
    <row r="38" spans="2:11" ht="25.5" x14ac:dyDescent="0.25">
      <c r="B38" s="216">
        <v>3224</v>
      </c>
      <c r="C38" s="216"/>
      <c r="D38" s="216"/>
      <c r="E38" s="53" t="s">
        <v>161</v>
      </c>
      <c r="F38" s="59">
        <v>3380.1</v>
      </c>
      <c r="G38" s="67">
        <v>2000</v>
      </c>
      <c r="H38" s="59">
        <v>1500</v>
      </c>
      <c r="I38" s="59">
        <v>653.33000000000004</v>
      </c>
      <c r="J38" s="59">
        <f t="shared" si="2"/>
        <v>43.555333333333337</v>
      </c>
      <c r="K38" s="59">
        <f t="shared" si="3"/>
        <v>19.328718085263752</v>
      </c>
    </row>
    <row r="39" spans="2:11" x14ac:dyDescent="0.25">
      <c r="B39" s="216">
        <v>3225</v>
      </c>
      <c r="C39" s="216"/>
      <c r="D39" s="216"/>
      <c r="E39" s="53" t="s">
        <v>205</v>
      </c>
      <c r="F39" s="59">
        <v>593.16999999999996</v>
      </c>
      <c r="G39" s="67">
        <v>3600</v>
      </c>
      <c r="H39" s="59">
        <v>4200</v>
      </c>
      <c r="I39" s="59">
        <v>0</v>
      </c>
      <c r="J39" s="59">
        <f t="shared" si="2"/>
        <v>0</v>
      </c>
      <c r="K39" s="59">
        <f t="shared" si="3"/>
        <v>0</v>
      </c>
    </row>
    <row r="40" spans="2:11" x14ac:dyDescent="0.25">
      <c r="B40" s="210">
        <v>323</v>
      </c>
      <c r="C40" s="211"/>
      <c r="D40" s="212"/>
      <c r="E40" s="53" t="s">
        <v>163</v>
      </c>
      <c r="F40" s="67">
        <f>SUM(F41:F49)</f>
        <v>93626.03</v>
      </c>
      <c r="G40" s="67">
        <f>SUM(G41:G49)</f>
        <v>96640</v>
      </c>
      <c r="H40" s="67">
        <f t="shared" ref="H40" si="18">SUM(H41:H49)</f>
        <v>98000</v>
      </c>
      <c r="I40" s="67">
        <f>SUM(I41:I49)</f>
        <v>87681.23</v>
      </c>
      <c r="J40" s="59">
        <f t="shared" si="2"/>
        <v>89.470642857142863</v>
      </c>
      <c r="K40" s="59">
        <f t="shared" si="3"/>
        <v>93.650483738336447</v>
      </c>
    </row>
    <row r="41" spans="2:11" x14ac:dyDescent="0.25">
      <c r="B41" s="210">
        <v>3231</v>
      </c>
      <c r="C41" s="211"/>
      <c r="D41" s="212"/>
      <c r="E41" s="58" t="s">
        <v>164</v>
      </c>
      <c r="F41" s="59">
        <v>4997.17</v>
      </c>
      <c r="G41" s="67">
        <v>4500</v>
      </c>
      <c r="H41" s="59">
        <v>4500</v>
      </c>
      <c r="I41" s="59">
        <v>4500</v>
      </c>
      <c r="J41" s="59">
        <f t="shared" si="2"/>
        <v>100</v>
      </c>
      <c r="K41" s="59">
        <f t="shared" si="3"/>
        <v>90.050968848368171</v>
      </c>
    </row>
    <row r="42" spans="2:11" x14ac:dyDescent="0.25">
      <c r="B42" s="210">
        <v>3232</v>
      </c>
      <c r="C42" s="211"/>
      <c r="D42" s="212"/>
      <c r="E42" s="58" t="s">
        <v>165</v>
      </c>
      <c r="F42" s="59">
        <v>18976.990000000002</v>
      </c>
      <c r="G42" s="67">
        <v>16500</v>
      </c>
      <c r="H42" s="59">
        <v>25000</v>
      </c>
      <c r="I42" s="59">
        <v>23616.22</v>
      </c>
      <c r="J42" s="59">
        <f t="shared" si="2"/>
        <v>94.464880000000008</v>
      </c>
      <c r="K42" s="59">
        <f t="shared" si="3"/>
        <v>124.44660612668288</v>
      </c>
    </row>
    <row r="43" spans="2:11" x14ac:dyDescent="0.25">
      <c r="B43" s="210">
        <v>3233</v>
      </c>
      <c r="C43" s="211"/>
      <c r="D43" s="212"/>
      <c r="E43" s="58" t="s">
        <v>166</v>
      </c>
      <c r="F43" s="59">
        <v>2030</v>
      </c>
      <c r="G43" s="67">
        <v>19200</v>
      </c>
      <c r="H43" s="59">
        <v>10000</v>
      </c>
      <c r="I43" s="59">
        <v>3270</v>
      </c>
      <c r="J43" s="59">
        <f t="shared" si="2"/>
        <v>32.700000000000003</v>
      </c>
      <c r="K43" s="59">
        <f t="shared" si="3"/>
        <v>161.08374384236453</v>
      </c>
    </row>
    <row r="44" spans="2:11" x14ac:dyDescent="0.25">
      <c r="B44" s="216">
        <v>3234</v>
      </c>
      <c r="C44" s="216"/>
      <c r="D44" s="216"/>
      <c r="E44" s="53" t="s">
        <v>167</v>
      </c>
      <c r="F44" s="59">
        <v>11976.87</v>
      </c>
      <c r="G44" s="67">
        <v>13000</v>
      </c>
      <c r="H44" s="59">
        <v>15000</v>
      </c>
      <c r="I44" s="59">
        <v>14912.31</v>
      </c>
      <c r="J44" s="59">
        <f t="shared" si="2"/>
        <v>99.415400000000005</v>
      </c>
      <c r="K44" s="59">
        <f t="shared" si="3"/>
        <v>124.50924156311289</v>
      </c>
    </row>
    <row r="45" spans="2:11" x14ac:dyDescent="0.25">
      <c r="B45" s="216">
        <v>3235</v>
      </c>
      <c r="C45" s="216"/>
      <c r="D45" s="216"/>
      <c r="E45" s="53" t="s">
        <v>168</v>
      </c>
      <c r="F45" s="59">
        <v>2446.39</v>
      </c>
      <c r="G45" s="67">
        <v>7000</v>
      </c>
      <c r="H45" s="59">
        <v>10000</v>
      </c>
      <c r="I45" s="59">
        <v>8873.58</v>
      </c>
      <c r="J45" s="59">
        <f t="shared" si="2"/>
        <v>88.735799999999998</v>
      </c>
      <c r="K45" s="59">
        <f t="shared" si="3"/>
        <v>362.72139765123302</v>
      </c>
    </row>
    <row r="46" spans="2:11" x14ac:dyDescent="0.25">
      <c r="B46" s="210">
        <v>3236</v>
      </c>
      <c r="C46" s="211"/>
      <c r="D46" s="212"/>
      <c r="E46" s="53" t="s">
        <v>169</v>
      </c>
      <c r="F46" s="59">
        <v>0</v>
      </c>
      <c r="G46" s="67">
        <v>0</v>
      </c>
      <c r="H46" s="59">
        <v>0</v>
      </c>
      <c r="I46" s="59">
        <v>0</v>
      </c>
      <c r="J46" s="59" t="e">
        <f t="shared" si="2"/>
        <v>#DIV/0!</v>
      </c>
      <c r="K46" s="59" t="e">
        <f t="shared" si="3"/>
        <v>#DIV/0!</v>
      </c>
    </row>
    <row r="47" spans="2:11" x14ac:dyDescent="0.25">
      <c r="B47" s="210">
        <v>3237</v>
      </c>
      <c r="C47" s="211"/>
      <c r="D47" s="212"/>
      <c r="E47" s="58" t="s">
        <v>170</v>
      </c>
      <c r="F47" s="59">
        <v>25616.74</v>
      </c>
      <c r="G47" s="67">
        <v>15940</v>
      </c>
      <c r="H47" s="59">
        <v>20000</v>
      </c>
      <c r="I47" s="59">
        <v>19012.12</v>
      </c>
      <c r="J47" s="59">
        <f t="shared" si="2"/>
        <v>95.060599999999994</v>
      </c>
      <c r="K47" s="59">
        <f t="shared" si="3"/>
        <v>74.217562422072433</v>
      </c>
    </row>
    <row r="48" spans="2:11" x14ac:dyDescent="0.25">
      <c r="B48" s="210">
        <v>3238</v>
      </c>
      <c r="C48" s="211"/>
      <c r="D48" s="212"/>
      <c r="E48" s="58" t="s">
        <v>171</v>
      </c>
      <c r="F48" s="59">
        <v>4625.79</v>
      </c>
      <c r="G48" s="67">
        <v>10000</v>
      </c>
      <c r="H48" s="59">
        <v>3000</v>
      </c>
      <c r="I48" s="59">
        <v>3000</v>
      </c>
      <c r="J48" s="59">
        <f t="shared" si="2"/>
        <v>100</v>
      </c>
      <c r="K48" s="59">
        <f t="shared" si="3"/>
        <v>64.853787136899868</v>
      </c>
    </row>
    <row r="49" spans="2:11" x14ac:dyDescent="0.25">
      <c r="B49" s="210">
        <v>3239</v>
      </c>
      <c r="C49" s="211"/>
      <c r="D49" s="212"/>
      <c r="E49" s="58" t="s">
        <v>172</v>
      </c>
      <c r="F49" s="59">
        <v>22956.080000000002</v>
      </c>
      <c r="G49" s="67">
        <v>10500</v>
      </c>
      <c r="H49" s="59">
        <v>10500</v>
      </c>
      <c r="I49" s="59">
        <v>10497</v>
      </c>
      <c r="J49" s="59">
        <f t="shared" si="2"/>
        <v>99.971428571428561</v>
      </c>
      <c r="K49" s="59">
        <f t="shared" si="3"/>
        <v>45.726448069531031</v>
      </c>
    </row>
    <row r="50" spans="2:11" ht="25.5" x14ac:dyDescent="0.25">
      <c r="B50" s="216">
        <v>324</v>
      </c>
      <c r="C50" s="216"/>
      <c r="D50" s="216"/>
      <c r="E50" s="53" t="s">
        <v>206</v>
      </c>
      <c r="F50" s="67">
        <f>F51</f>
        <v>0</v>
      </c>
      <c r="G50" s="67">
        <f t="shared" ref="G50:I50" si="19">G51</f>
        <v>1000</v>
      </c>
      <c r="H50" s="67">
        <f>H51</f>
        <v>0</v>
      </c>
      <c r="I50" s="67">
        <f t="shared" si="19"/>
        <v>0</v>
      </c>
      <c r="J50" s="59" t="e">
        <f t="shared" si="2"/>
        <v>#DIV/0!</v>
      </c>
      <c r="K50" s="59" t="e">
        <f t="shared" si="3"/>
        <v>#DIV/0!</v>
      </c>
    </row>
    <row r="51" spans="2:11" ht="25.5" x14ac:dyDescent="0.25">
      <c r="B51" s="216">
        <v>3241</v>
      </c>
      <c r="C51" s="216"/>
      <c r="D51" s="216"/>
      <c r="E51" s="53" t="s">
        <v>206</v>
      </c>
      <c r="F51" s="67">
        <v>0</v>
      </c>
      <c r="G51" s="67">
        <v>1000</v>
      </c>
      <c r="H51" s="59">
        <v>0</v>
      </c>
      <c r="I51" s="59">
        <v>0</v>
      </c>
      <c r="J51" s="59" t="e">
        <f t="shared" si="2"/>
        <v>#DIV/0!</v>
      </c>
      <c r="K51" s="59" t="e">
        <f t="shared" si="3"/>
        <v>#DIV/0!</v>
      </c>
    </row>
    <row r="52" spans="2:11" x14ac:dyDescent="0.25">
      <c r="B52" s="210">
        <v>329</v>
      </c>
      <c r="C52" s="211"/>
      <c r="D52" s="212"/>
      <c r="E52" s="53" t="s">
        <v>174</v>
      </c>
      <c r="F52" s="67">
        <f t="shared" ref="F52" si="20">SUM(F53:F56)</f>
        <v>1124.55</v>
      </c>
      <c r="G52" s="67">
        <f t="shared" ref="G52:H52" si="21">SUM(G53:G56)</f>
        <v>1300</v>
      </c>
      <c r="H52" s="67">
        <f t="shared" si="21"/>
        <v>3300</v>
      </c>
      <c r="I52" s="67">
        <f>SUM(I53:I56)</f>
        <v>888.20999999999992</v>
      </c>
      <c r="J52" s="59">
        <f t="shared" si="2"/>
        <v>26.915454545454544</v>
      </c>
      <c r="K52" s="59">
        <f t="shared" si="3"/>
        <v>78.98359343737495</v>
      </c>
    </row>
    <row r="53" spans="2:11" x14ac:dyDescent="0.25">
      <c r="B53" s="80">
        <v>3293</v>
      </c>
      <c r="C53" s="81"/>
      <c r="D53" s="82"/>
      <c r="E53" s="66" t="s">
        <v>176</v>
      </c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59" t="e">
        <f t="shared" si="3"/>
        <v>#DIV/0!</v>
      </c>
    </row>
    <row r="54" spans="2:11" x14ac:dyDescent="0.25">
      <c r="B54" s="210">
        <v>3294</v>
      </c>
      <c r="C54" s="211"/>
      <c r="D54" s="212"/>
      <c r="E54" s="58" t="s">
        <v>216</v>
      </c>
      <c r="F54" s="67">
        <v>0</v>
      </c>
      <c r="G54" s="67">
        <v>0</v>
      </c>
      <c r="H54" s="59">
        <f>G54</f>
        <v>0</v>
      </c>
      <c r="I54" s="59">
        <v>0</v>
      </c>
      <c r="J54" s="59" t="e">
        <f t="shared" si="2"/>
        <v>#DIV/0!</v>
      </c>
      <c r="K54" s="59" t="e">
        <f t="shared" si="3"/>
        <v>#DIV/0!</v>
      </c>
    </row>
    <row r="55" spans="2:11" x14ac:dyDescent="0.25">
      <c r="B55" s="113">
        <v>3295</v>
      </c>
      <c r="C55" s="114"/>
      <c r="D55" s="115"/>
      <c r="E55" s="115" t="s">
        <v>177</v>
      </c>
      <c r="F55" s="59">
        <v>191.16</v>
      </c>
      <c r="G55" s="67">
        <v>0</v>
      </c>
      <c r="H55" s="59">
        <v>0</v>
      </c>
      <c r="I55" s="59">
        <v>212.4</v>
      </c>
      <c r="J55" s="59" t="e">
        <f t="shared" si="2"/>
        <v>#DIV/0!</v>
      </c>
      <c r="K55" s="59">
        <f t="shared" si="3"/>
        <v>111.11111111111111</v>
      </c>
    </row>
    <row r="56" spans="2:11" x14ac:dyDescent="0.25">
      <c r="B56" s="216">
        <v>3299</v>
      </c>
      <c r="C56" s="216"/>
      <c r="D56" s="216"/>
      <c r="E56" s="53" t="s">
        <v>174</v>
      </c>
      <c r="F56" s="59">
        <v>933.39</v>
      </c>
      <c r="G56" s="67">
        <v>1300</v>
      </c>
      <c r="H56" s="59">
        <v>3300</v>
      </c>
      <c r="I56" s="59">
        <v>675.81</v>
      </c>
      <c r="J56" s="59">
        <f t="shared" si="2"/>
        <v>20.479090909090907</v>
      </c>
      <c r="K56" s="59">
        <f t="shared" si="3"/>
        <v>72.403818339600804</v>
      </c>
    </row>
    <row r="57" spans="2:11" x14ac:dyDescent="0.25">
      <c r="B57" s="210">
        <v>34</v>
      </c>
      <c r="C57" s="211"/>
      <c r="D57" s="212"/>
      <c r="E57" s="53" t="s">
        <v>178</v>
      </c>
      <c r="F57" s="67">
        <f>F58</f>
        <v>1390.58</v>
      </c>
      <c r="G57" s="67">
        <f t="shared" ref="G57:I57" si="22">G58</f>
        <v>1000</v>
      </c>
      <c r="H57" s="67">
        <f t="shared" si="22"/>
        <v>1500</v>
      </c>
      <c r="I57" s="67">
        <f t="shared" si="22"/>
        <v>1499.84</v>
      </c>
      <c r="J57" s="59">
        <f t="shared" si="2"/>
        <v>99.989333333333335</v>
      </c>
      <c r="K57" s="59">
        <f t="shared" si="3"/>
        <v>107.85715313034849</v>
      </c>
    </row>
    <row r="58" spans="2:11" x14ac:dyDescent="0.25">
      <c r="B58" s="210">
        <v>343</v>
      </c>
      <c r="C58" s="211"/>
      <c r="D58" s="212"/>
      <c r="E58" s="58" t="s">
        <v>179</v>
      </c>
      <c r="F58" s="67">
        <f>F59+F60</f>
        <v>1390.58</v>
      </c>
      <c r="G58" s="67">
        <f t="shared" ref="G58:I58" si="23">G59+G60</f>
        <v>1000</v>
      </c>
      <c r="H58" s="67">
        <f t="shared" si="23"/>
        <v>1500</v>
      </c>
      <c r="I58" s="67">
        <f t="shared" si="23"/>
        <v>1499.84</v>
      </c>
      <c r="J58" s="59">
        <f t="shared" si="2"/>
        <v>99.989333333333335</v>
      </c>
      <c r="K58" s="59">
        <f t="shared" si="3"/>
        <v>107.85715313034849</v>
      </c>
    </row>
    <row r="59" spans="2:11" ht="25.5" x14ac:dyDescent="0.25">
      <c r="B59" s="210">
        <v>3431</v>
      </c>
      <c r="C59" s="211"/>
      <c r="D59" s="212"/>
      <c r="E59" s="58" t="s">
        <v>180</v>
      </c>
      <c r="F59" s="67">
        <v>1390.58</v>
      </c>
      <c r="G59" s="67">
        <v>1000</v>
      </c>
      <c r="H59" s="59">
        <v>1500</v>
      </c>
      <c r="I59" s="59">
        <v>1499.84</v>
      </c>
      <c r="J59" s="59">
        <f t="shared" si="2"/>
        <v>99.989333333333335</v>
      </c>
      <c r="K59" s="59">
        <f t="shared" si="3"/>
        <v>107.85715313034849</v>
      </c>
    </row>
    <row r="60" spans="2:11" x14ac:dyDescent="0.25">
      <c r="B60" s="80">
        <v>3433</v>
      </c>
      <c r="C60" s="81"/>
      <c r="D60" s="82"/>
      <c r="E60" s="82" t="s">
        <v>182</v>
      </c>
      <c r="F60" s="67">
        <v>0</v>
      </c>
      <c r="G60" s="67">
        <v>0</v>
      </c>
      <c r="H60" s="67">
        <v>0</v>
      </c>
      <c r="I60" s="67">
        <v>0</v>
      </c>
      <c r="J60" s="59" t="e">
        <f t="shared" si="2"/>
        <v>#DIV/0!</v>
      </c>
      <c r="K60" s="59" t="e">
        <f t="shared" si="3"/>
        <v>#DIV/0!</v>
      </c>
    </row>
    <row r="61" spans="2:11" ht="25.5" x14ac:dyDescent="0.25">
      <c r="B61" s="216">
        <v>37</v>
      </c>
      <c r="C61" s="216"/>
      <c r="D61" s="216"/>
      <c r="E61" s="53" t="s">
        <v>233</v>
      </c>
      <c r="F61" s="67">
        <f>F62</f>
        <v>187.5</v>
      </c>
      <c r="G61" s="67">
        <f t="shared" ref="G61:I61" si="24">G62</f>
        <v>0</v>
      </c>
      <c r="H61" s="67">
        <f t="shared" si="24"/>
        <v>0</v>
      </c>
      <c r="I61" s="67">
        <f t="shared" si="24"/>
        <v>0</v>
      </c>
      <c r="J61" s="59" t="e">
        <f t="shared" si="2"/>
        <v>#DIV/0!</v>
      </c>
      <c r="K61" s="59">
        <f t="shared" si="3"/>
        <v>0</v>
      </c>
    </row>
    <row r="62" spans="2:11" ht="25.5" x14ac:dyDescent="0.25">
      <c r="B62" s="216">
        <v>372</v>
      </c>
      <c r="C62" s="216"/>
      <c r="D62" s="216"/>
      <c r="E62" s="53" t="s">
        <v>234</v>
      </c>
      <c r="F62" s="67">
        <f>F63</f>
        <v>187.5</v>
      </c>
      <c r="G62" s="67">
        <f t="shared" ref="G62:I62" si="25">G63</f>
        <v>0</v>
      </c>
      <c r="H62" s="67">
        <f t="shared" si="25"/>
        <v>0</v>
      </c>
      <c r="I62" s="67">
        <f t="shared" si="25"/>
        <v>0</v>
      </c>
      <c r="J62" s="59" t="e">
        <f t="shared" si="2"/>
        <v>#DIV/0!</v>
      </c>
      <c r="K62" s="59">
        <f t="shared" si="3"/>
        <v>0</v>
      </c>
    </row>
    <row r="63" spans="2:11" x14ac:dyDescent="0.25">
      <c r="B63" s="216">
        <v>3721</v>
      </c>
      <c r="C63" s="216"/>
      <c r="D63" s="216"/>
      <c r="E63" s="53" t="s">
        <v>185</v>
      </c>
      <c r="F63" s="67">
        <v>187.5</v>
      </c>
      <c r="G63" s="67">
        <v>0</v>
      </c>
      <c r="H63" s="67">
        <v>0</v>
      </c>
      <c r="I63" s="67">
        <v>0</v>
      </c>
      <c r="J63" s="59" t="e">
        <f t="shared" si="2"/>
        <v>#DIV/0!</v>
      </c>
      <c r="K63" s="59">
        <f t="shared" si="3"/>
        <v>0</v>
      </c>
    </row>
    <row r="64" spans="2:11" x14ac:dyDescent="0.25">
      <c r="B64" s="216">
        <v>4</v>
      </c>
      <c r="C64" s="216"/>
      <c r="D64" s="216"/>
      <c r="E64" s="53" t="s">
        <v>6</v>
      </c>
      <c r="F64" s="67">
        <f>F65+F68</f>
        <v>9439.2099999999991</v>
      </c>
      <c r="G64" s="67">
        <f t="shared" ref="G64" si="26">G65+G68</f>
        <v>41500</v>
      </c>
      <c r="H64" s="67">
        <f>H65+H68</f>
        <v>39277</v>
      </c>
      <c r="I64" s="67">
        <f>I65+I68</f>
        <v>19408.11</v>
      </c>
      <c r="J64" s="59">
        <f t="shared" si="2"/>
        <v>49.413422613743414</v>
      </c>
      <c r="K64" s="59">
        <f t="shared" si="3"/>
        <v>205.61159249555843</v>
      </c>
    </row>
    <row r="65" spans="2:11" ht="25.5" x14ac:dyDescent="0.25">
      <c r="B65" s="216">
        <v>41</v>
      </c>
      <c r="C65" s="216"/>
      <c r="D65" s="216"/>
      <c r="E65" s="53" t="s">
        <v>254</v>
      </c>
      <c r="F65" s="67">
        <f>F66</f>
        <v>0</v>
      </c>
      <c r="G65" s="67">
        <f t="shared" ref="G65:I66" si="27">G66</f>
        <v>5000</v>
      </c>
      <c r="H65" s="67">
        <f t="shared" si="27"/>
        <v>4500</v>
      </c>
      <c r="I65" s="67">
        <f t="shared" si="27"/>
        <v>0</v>
      </c>
      <c r="J65" s="59">
        <f t="shared" si="2"/>
        <v>0</v>
      </c>
      <c r="K65" s="59" t="e">
        <f t="shared" si="3"/>
        <v>#DIV/0!</v>
      </c>
    </row>
    <row r="66" spans="2:11" x14ac:dyDescent="0.25">
      <c r="B66" s="210">
        <v>412</v>
      </c>
      <c r="C66" s="211"/>
      <c r="D66" s="212"/>
      <c r="E66" s="53" t="s">
        <v>235</v>
      </c>
      <c r="F66" s="67">
        <f>F67</f>
        <v>0</v>
      </c>
      <c r="G66" s="67">
        <f t="shared" si="27"/>
        <v>5000</v>
      </c>
      <c r="H66" s="67">
        <f t="shared" si="27"/>
        <v>4500</v>
      </c>
      <c r="I66" s="67">
        <f t="shared" si="27"/>
        <v>0</v>
      </c>
      <c r="J66" s="59">
        <f t="shared" si="2"/>
        <v>0</v>
      </c>
      <c r="K66" s="59" t="e">
        <f t="shared" si="3"/>
        <v>#DIV/0!</v>
      </c>
    </row>
    <row r="67" spans="2:11" x14ac:dyDescent="0.25">
      <c r="B67" s="210">
        <v>4123</v>
      </c>
      <c r="C67" s="211"/>
      <c r="D67" s="212"/>
      <c r="E67" s="58" t="s">
        <v>186</v>
      </c>
      <c r="F67" s="67">
        <v>0</v>
      </c>
      <c r="G67" s="67">
        <v>5000</v>
      </c>
      <c r="H67" s="59">
        <v>4500</v>
      </c>
      <c r="I67" s="59">
        <v>0</v>
      </c>
      <c r="J67" s="59">
        <f t="shared" si="2"/>
        <v>0</v>
      </c>
      <c r="K67" s="59" t="e">
        <f t="shared" si="3"/>
        <v>#DIV/0!</v>
      </c>
    </row>
    <row r="68" spans="2:11" ht="25.5" x14ac:dyDescent="0.25">
      <c r="B68" s="210">
        <v>42</v>
      </c>
      <c r="C68" s="211"/>
      <c r="D68" s="212"/>
      <c r="E68" s="58" t="s">
        <v>187</v>
      </c>
      <c r="F68" s="67">
        <f>F69+F72+F74</f>
        <v>9439.2099999999991</v>
      </c>
      <c r="G68" s="67">
        <f>G69+G72+G74</f>
        <v>36500</v>
      </c>
      <c r="H68" s="67">
        <f>H69+H72+H74</f>
        <v>34777</v>
      </c>
      <c r="I68" s="67">
        <f t="shared" ref="I68" si="28">I69+I72+I74</f>
        <v>19408.11</v>
      </c>
      <c r="J68" s="59">
        <f t="shared" si="2"/>
        <v>55.807315179572704</v>
      </c>
      <c r="K68" s="59">
        <f t="shared" si="3"/>
        <v>205.61159249555843</v>
      </c>
    </row>
    <row r="69" spans="2:11" x14ac:dyDescent="0.25">
      <c r="B69" s="210">
        <v>422</v>
      </c>
      <c r="C69" s="211"/>
      <c r="D69" s="212"/>
      <c r="E69" s="58" t="s">
        <v>188</v>
      </c>
      <c r="F69" s="67">
        <f>F70+F71</f>
        <v>9332.5</v>
      </c>
      <c r="G69" s="67">
        <f t="shared" ref="G69:H69" si="29">G70+G71</f>
        <v>20000</v>
      </c>
      <c r="H69" s="67">
        <f t="shared" si="29"/>
        <v>24777</v>
      </c>
      <c r="I69" s="67">
        <f>I70+I71</f>
        <v>19408.11</v>
      </c>
      <c r="J69" s="59">
        <f t="shared" si="2"/>
        <v>78.331153892723094</v>
      </c>
      <c r="K69" s="59">
        <f t="shared" si="3"/>
        <v>207.96260380391107</v>
      </c>
    </row>
    <row r="70" spans="2:11" x14ac:dyDescent="0.25">
      <c r="B70" s="216">
        <v>4221</v>
      </c>
      <c r="C70" s="216"/>
      <c r="D70" s="216"/>
      <c r="E70" s="53" t="s">
        <v>94</v>
      </c>
      <c r="F70" s="67">
        <v>9332.5</v>
      </c>
      <c r="G70" s="67">
        <v>20000</v>
      </c>
      <c r="H70" s="59">
        <v>24777</v>
      </c>
      <c r="I70" s="59">
        <v>19408.11</v>
      </c>
      <c r="J70" s="59">
        <f t="shared" si="2"/>
        <v>78.331153892723094</v>
      </c>
      <c r="K70" s="59">
        <f t="shared" si="3"/>
        <v>207.96260380391107</v>
      </c>
    </row>
    <row r="71" spans="2:11" x14ac:dyDescent="0.25">
      <c r="B71" s="210">
        <v>4225</v>
      </c>
      <c r="C71" s="211"/>
      <c r="D71" s="212"/>
      <c r="E71" s="53" t="s">
        <v>190</v>
      </c>
      <c r="F71" s="67">
        <v>0</v>
      </c>
      <c r="G71" s="67">
        <v>0</v>
      </c>
      <c r="H71" s="59">
        <f>G71</f>
        <v>0</v>
      </c>
      <c r="I71" s="59">
        <v>0</v>
      </c>
      <c r="J71" s="59" t="e">
        <f t="shared" si="2"/>
        <v>#DIV/0!</v>
      </c>
      <c r="K71" s="59" t="e">
        <f t="shared" si="3"/>
        <v>#DIV/0!</v>
      </c>
    </row>
    <row r="72" spans="2:11" ht="25.5" x14ac:dyDescent="0.25">
      <c r="B72" s="210">
        <v>424</v>
      </c>
      <c r="C72" s="211"/>
      <c r="D72" s="212"/>
      <c r="E72" s="58" t="s">
        <v>264</v>
      </c>
      <c r="F72" s="67">
        <f>F73</f>
        <v>106.71</v>
      </c>
      <c r="G72" s="67">
        <f t="shared" ref="G72:I72" si="30">G73</f>
        <v>6500</v>
      </c>
      <c r="H72" s="67">
        <f t="shared" si="30"/>
        <v>5000</v>
      </c>
      <c r="I72" s="67">
        <f t="shared" si="30"/>
        <v>0</v>
      </c>
      <c r="J72" s="59">
        <f t="shared" si="2"/>
        <v>0</v>
      </c>
      <c r="K72" s="59">
        <f t="shared" si="3"/>
        <v>0</v>
      </c>
    </row>
    <row r="73" spans="2:11" x14ac:dyDescent="0.25">
      <c r="B73" s="210">
        <v>4241</v>
      </c>
      <c r="C73" s="211"/>
      <c r="D73" s="212"/>
      <c r="E73" s="58" t="s">
        <v>236</v>
      </c>
      <c r="F73" s="67">
        <v>106.71</v>
      </c>
      <c r="G73" s="67">
        <v>6500</v>
      </c>
      <c r="H73" s="59">
        <v>5000</v>
      </c>
      <c r="I73" s="59">
        <v>0</v>
      </c>
      <c r="J73" s="59">
        <f t="shared" si="2"/>
        <v>0</v>
      </c>
      <c r="K73" s="59">
        <f t="shared" si="3"/>
        <v>0</v>
      </c>
    </row>
    <row r="74" spans="2:11" x14ac:dyDescent="0.25">
      <c r="B74" s="210">
        <v>426</v>
      </c>
      <c r="C74" s="211"/>
      <c r="D74" s="212"/>
      <c r="E74" s="58" t="s">
        <v>192</v>
      </c>
      <c r="F74" s="67">
        <f>F75</f>
        <v>0</v>
      </c>
      <c r="G74" s="67">
        <f t="shared" ref="G74:I74" si="31">G75</f>
        <v>10000</v>
      </c>
      <c r="H74" s="67">
        <f t="shared" si="31"/>
        <v>5000</v>
      </c>
      <c r="I74" s="67">
        <f t="shared" si="31"/>
        <v>0</v>
      </c>
      <c r="J74" s="59">
        <f t="shared" si="2"/>
        <v>0</v>
      </c>
      <c r="K74" s="59" t="e">
        <f t="shared" si="3"/>
        <v>#DIV/0!</v>
      </c>
    </row>
    <row r="75" spans="2:11" x14ac:dyDescent="0.25">
      <c r="B75" s="216">
        <v>4262</v>
      </c>
      <c r="C75" s="216"/>
      <c r="D75" s="216"/>
      <c r="E75" s="53" t="s">
        <v>193</v>
      </c>
      <c r="F75" s="67">
        <v>0</v>
      </c>
      <c r="G75" s="67">
        <v>10000</v>
      </c>
      <c r="H75" s="59">
        <v>5000</v>
      </c>
      <c r="I75" s="59">
        <v>0</v>
      </c>
      <c r="J75" s="59">
        <f t="shared" si="2"/>
        <v>0</v>
      </c>
      <c r="K75" s="59" t="e">
        <f t="shared" si="3"/>
        <v>#DIV/0!</v>
      </c>
    </row>
    <row r="76" spans="2:11" x14ac:dyDescent="0.25">
      <c r="B76" s="216" t="s">
        <v>201</v>
      </c>
      <c r="C76" s="216"/>
      <c r="D76" s="216"/>
      <c r="E76" s="53" t="s">
        <v>197</v>
      </c>
      <c r="F76" s="67"/>
      <c r="G76" s="67"/>
      <c r="H76" s="59"/>
      <c r="I76" s="59"/>
      <c r="J76" s="59"/>
      <c r="K76" s="59"/>
    </row>
    <row r="77" spans="2:11" x14ac:dyDescent="0.25">
      <c r="B77" s="210" t="s">
        <v>207</v>
      </c>
      <c r="C77" s="211"/>
      <c r="D77" s="212"/>
      <c r="E77" s="53" t="s">
        <v>208</v>
      </c>
      <c r="F77" s="67"/>
      <c r="G77" s="67"/>
      <c r="H77" s="59"/>
      <c r="I77" s="59"/>
      <c r="J77" s="59"/>
      <c r="K77" s="59"/>
    </row>
    <row r="78" spans="2:11" x14ac:dyDescent="0.25">
      <c r="B78" s="210">
        <v>11</v>
      </c>
      <c r="C78" s="211"/>
      <c r="D78" s="212"/>
      <c r="E78" s="53" t="s">
        <v>204</v>
      </c>
      <c r="F78" s="67">
        <f>F79</f>
        <v>14320.86</v>
      </c>
      <c r="G78" s="67">
        <f t="shared" ref="G78:I78" si="32">G79</f>
        <v>3350</v>
      </c>
      <c r="H78" s="67">
        <f t="shared" si="32"/>
        <v>3350</v>
      </c>
      <c r="I78" s="67">
        <f t="shared" si="32"/>
        <v>0</v>
      </c>
      <c r="J78" s="59">
        <f t="shared" si="2"/>
        <v>0</v>
      </c>
      <c r="K78" s="59">
        <f t="shared" si="3"/>
        <v>0</v>
      </c>
    </row>
    <row r="79" spans="2:11" x14ac:dyDescent="0.25">
      <c r="B79" s="210">
        <v>3</v>
      </c>
      <c r="C79" s="211"/>
      <c r="D79" s="212"/>
      <c r="E79" s="58" t="s">
        <v>4</v>
      </c>
      <c r="F79" s="67">
        <f>F80+F86+F90</f>
        <v>14320.86</v>
      </c>
      <c r="G79" s="67">
        <f>G80+G86+G90</f>
        <v>3350</v>
      </c>
      <c r="H79" s="67">
        <f t="shared" ref="H79:I79" si="33">H80+H86+H90</f>
        <v>3350</v>
      </c>
      <c r="I79" s="67">
        <f t="shared" si="33"/>
        <v>0</v>
      </c>
      <c r="J79" s="59">
        <f t="shared" si="2"/>
        <v>0</v>
      </c>
      <c r="K79" s="59">
        <f t="shared" si="3"/>
        <v>0</v>
      </c>
    </row>
    <row r="80" spans="2:11" x14ac:dyDescent="0.25">
      <c r="B80" s="210">
        <v>31</v>
      </c>
      <c r="C80" s="211"/>
      <c r="D80" s="212"/>
      <c r="E80" s="58" t="s">
        <v>5</v>
      </c>
      <c r="F80" s="67">
        <f>F81+F83</f>
        <v>8571.82</v>
      </c>
      <c r="G80" s="67">
        <f t="shared" ref="G80:I80" si="34">G81+G83</f>
        <v>2350</v>
      </c>
      <c r="H80" s="67">
        <f t="shared" si="34"/>
        <v>2350</v>
      </c>
      <c r="I80" s="67">
        <f t="shared" si="34"/>
        <v>0</v>
      </c>
      <c r="J80" s="59">
        <f t="shared" si="2"/>
        <v>0</v>
      </c>
      <c r="K80" s="59">
        <f t="shared" si="3"/>
        <v>0</v>
      </c>
    </row>
    <row r="81" spans="2:11" x14ac:dyDescent="0.25">
      <c r="B81" s="210">
        <v>311</v>
      </c>
      <c r="C81" s="211"/>
      <c r="D81" s="212"/>
      <c r="E81" s="58" t="s">
        <v>32</v>
      </c>
      <c r="F81" s="67">
        <f>F82</f>
        <v>7313.74</v>
      </c>
      <c r="G81" s="67">
        <f t="shared" ref="G81:I81" si="35">G82</f>
        <v>2000</v>
      </c>
      <c r="H81" s="67">
        <f t="shared" si="35"/>
        <v>2000</v>
      </c>
      <c r="I81" s="67">
        <f t="shared" si="35"/>
        <v>0</v>
      </c>
      <c r="J81" s="59">
        <f t="shared" ref="J81:J214" si="36">I81/H81*100</f>
        <v>0</v>
      </c>
      <c r="K81" s="59">
        <f t="shared" ref="K81:K214" si="37">I81/F81*100</f>
        <v>0</v>
      </c>
    </row>
    <row r="82" spans="2:11" x14ac:dyDescent="0.25">
      <c r="B82" s="216">
        <v>3111</v>
      </c>
      <c r="C82" s="216"/>
      <c r="D82" s="216"/>
      <c r="E82" s="53" t="s">
        <v>33</v>
      </c>
      <c r="F82" s="67">
        <v>7313.74</v>
      </c>
      <c r="G82" s="67">
        <v>2000</v>
      </c>
      <c r="H82" s="59">
        <v>2000</v>
      </c>
      <c r="I82" s="59">
        <v>0</v>
      </c>
      <c r="J82" s="59">
        <f t="shared" si="36"/>
        <v>0</v>
      </c>
      <c r="K82" s="59">
        <f t="shared" si="37"/>
        <v>0</v>
      </c>
    </row>
    <row r="83" spans="2:11" x14ac:dyDescent="0.25">
      <c r="B83" s="216">
        <v>313</v>
      </c>
      <c r="C83" s="216"/>
      <c r="D83" s="216"/>
      <c r="E83" s="53" t="s">
        <v>152</v>
      </c>
      <c r="F83" s="67">
        <f>F84+F85</f>
        <v>1258.08</v>
      </c>
      <c r="G83" s="67">
        <f t="shared" ref="G83:I83" si="38">G84+G85</f>
        <v>350</v>
      </c>
      <c r="H83" s="67">
        <f t="shared" si="38"/>
        <v>350</v>
      </c>
      <c r="I83" s="67">
        <f t="shared" si="38"/>
        <v>0</v>
      </c>
      <c r="J83" s="59">
        <f t="shared" si="36"/>
        <v>0</v>
      </c>
      <c r="K83" s="59">
        <f t="shared" si="37"/>
        <v>0</v>
      </c>
    </row>
    <row r="84" spans="2:11" ht="25.5" x14ac:dyDescent="0.25">
      <c r="B84" s="210">
        <v>3132</v>
      </c>
      <c r="C84" s="211"/>
      <c r="D84" s="212"/>
      <c r="E84" s="53" t="s">
        <v>153</v>
      </c>
      <c r="F84" s="67">
        <v>1133.71</v>
      </c>
      <c r="G84" s="67">
        <v>310</v>
      </c>
      <c r="H84" s="59">
        <v>310</v>
      </c>
      <c r="I84" s="59">
        <v>0</v>
      </c>
      <c r="J84" s="59">
        <f t="shared" si="36"/>
        <v>0</v>
      </c>
      <c r="K84" s="59">
        <f t="shared" si="37"/>
        <v>0</v>
      </c>
    </row>
    <row r="85" spans="2:11" ht="25.5" x14ac:dyDescent="0.25">
      <c r="B85" s="210">
        <v>3133</v>
      </c>
      <c r="C85" s="211"/>
      <c r="D85" s="212"/>
      <c r="E85" s="58" t="s">
        <v>154</v>
      </c>
      <c r="F85" s="67">
        <v>124.37</v>
      </c>
      <c r="G85" s="67">
        <v>40</v>
      </c>
      <c r="H85" s="59">
        <v>40</v>
      </c>
      <c r="I85" s="59">
        <v>0</v>
      </c>
      <c r="J85" s="59">
        <f t="shared" si="36"/>
        <v>0</v>
      </c>
      <c r="K85" s="59">
        <f t="shared" si="37"/>
        <v>0</v>
      </c>
    </row>
    <row r="86" spans="2:11" ht="14.45" customHeight="1" x14ac:dyDescent="0.25">
      <c r="B86" s="210">
        <v>32</v>
      </c>
      <c r="C86" s="211"/>
      <c r="D86" s="212"/>
      <c r="E86" s="58" t="s">
        <v>13</v>
      </c>
      <c r="F86" s="67">
        <f>F87</f>
        <v>2505.4900000000002</v>
      </c>
      <c r="G86" s="67">
        <f t="shared" ref="G86:I86" si="39">G87</f>
        <v>500</v>
      </c>
      <c r="H86" s="67">
        <f t="shared" si="39"/>
        <v>500</v>
      </c>
      <c r="I86" s="67">
        <f t="shared" si="39"/>
        <v>0</v>
      </c>
      <c r="J86" s="59">
        <f t="shared" si="36"/>
        <v>0</v>
      </c>
      <c r="K86" s="59">
        <f t="shared" si="37"/>
        <v>0</v>
      </c>
    </row>
    <row r="87" spans="2:11" x14ac:dyDescent="0.25">
      <c r="B87" s="210">
        <v>329</v>
      </c>
      <c r="C87" s="211"/>
      <c r="D87" s="212"/>
      <c r="E87" s="53" t="s">
        <v>174</v>
      </c>
      <c r="F87" s="67">
        <f>F89+F88</f>
        <v>2505.4900000000002</v>
      </c>
      <c r="G87" s="67">
        <f t="shared" ref="G87:I87" si="40">G89+G88</f>
        <v>500</v>
      </c>
      <c r="H87" s="67">
        <f t="shared" si="40"/>
        <v>500</v>
      </c>
      <c r="I87" s="67">
        <f t="shared" si="40"/>
        <v>0</v>
      </c>
      <c r="J87" s="59">
        <f t="shared" si="36"/>
        <v>0</v>
      </c>
      <c r="K87" s="59">
        <f t="shared" si="37"/>
        <v>0</v>
      </c>
    </row>
    <row r="88" spans="2:11" x14ac:dyDescent="0.25">
      <c r="B88" s="89">
        <v>3295</v>
      </c>
      <c r="C88" s="90"/>
      <c r="D88" s="91"/>
      <c r="E88" s="53" t="s">
        <v>177</v>
      </c>
      <c r="F88" s="67">
        <v>962.58</v>
      </c>
      <c r="G88" s="67">
        <v>200</v>
      </c>
      <c r="H88" s="67">
        <v>200</v>
      </c>
      <c r="I88" s="67">
        <v>0</v>
      </c>
      <c r="J88" s="59">
        <f t="shared" si="36"/>
        <v>0</v>
      </c>
      <c r="K88" s="59">
        <f t="shared" si="37"/>
        <v>0</v>
      </c>
    </row>
    <row r="89" spans="2:11" x14ac:dyDescent="0.25">
      <c r="B89" s="210">
        <v>3296</v>
      </c>
      <c r="C89" s="211"/>
      <c r="D89" s="212"/>
      <c r="E89" s="53" t="s">
        <v>209</v>
      </c>
      <c r="F89" s="67">
        <v>1542.91</v>
      </c>
      <c r="G89" s="67">
        <v>300</v>
      </c>
      <c r="H89" s="59">
        <v>300</v>
      </c>
      <c r="I89" s="59">
        <v>0</v>
      </c>
      <c r="J89" s="59">
        <f t="shared" si="36"/>
        <v>0</v>
      </c>
      <c r="K89" s="59">
        <f t="shared" si="37"/>
        <v>0</v>
      </c>
    </row>
    <row r="90" spans="2:11" x14ac:dyDescent="0.25">
      <c r="B90" s="210">
        <v>34</v>
      </c>
      <c r="C90" s="211"/>
      <c r="D90" s="212"/>
      <c r="E90" s="53" t="s">
        <v>178</v>
      </c>
      <c r="F90" s="67">
        <f>F91</f>
        <v>3243.55</v>
      </c>
      <c r="G90" s="67">
        <f t="shared" ref="G90:I91" si="41">G91</f>
        <v>500</v>
      </c>
      <c r="H90" s="67">
        <f t="shared" si="41"/>
        <v>500</v>
      </c>
      <c r="I90" s="67">
        <f t="shared" si="41"/>
        <v>0</v>
      </c>
      <c r="J90" s="59">
        <f t="shared" si="36"/>
        <v>0</v>
      </c>
      <c r="K90" s="59">
        <f t="shared" si="37"/>
        <v>0</v>
      </c>
    </row>
    <row r="91" spans="2:11" x14ac:dyDescent="0.25">
      <c r="B91" s="210">
        <v>343</v>
      </c>
      <c r="C91" s="211"/>
      <c r="D91" s="212"/>
      <c r="E91" s="53" t="s">
        <v>179</v>
      </c>
      <c r="F91" s="67">
        <f>F92</f>
        <v>3243.55</v>
      </c>
      <c r="G91" s="67">
        <f t="shared" si="41"/>
        <v>500</v>
      </c>
      <c r="H91" s="67">
        <f t="shared" si="41"/>
        <v>500</v>
      </c>
      <c r="I91" s="67">
        <f>I92</f>
        <v>0</v>
      </c>
      <c r="J91" s="59">
        <f t="shared" si="36"/>
        <v>0</v>
      </c>
      <c r="K91" s="59">
        <f t="shared" si="37"/>
        <v>0</v>
      </c>
    </row>
    <row r="92" spans="2:11" x14ac:dyDescent="0.25">
      <c r="B92" s="210">
        <v>3433</v>
      </c>
      <c r="C92" s="211"/>
      <c r="D92" s="212"/>
      <c r="E92" s="58" t="s">
        <v>182</v>
      </c>
      <c r="F92" s="67">
        <v>3243.55</v>
      </c>
      <c r="G92" s="67">
        <v>500</v>
      </c>
      <c r="H92" s="59">
        <v>500</v>
      </c>
      <c r="I92" s="59">
        <v>0</v>
      </c>
      <c r="J92" s="59">
        <f t="shared" si="36"/>
        <v>0</v>
      </c>
      <c r="K92" s="59">
        <f t="shared" si="37"/>
        <v>0</v>
      </c>
    </row>
    <row r="93" spans="2:11" x14ac:dyDescent="0.25">
      <c r="B93" s="216" t="s">
        <v>201</v>
      </c>
      <c r="C93" s="216"/>
      <c r="D93" s="216"/>
      <c r="E93" s="53" t="s">
        <v>197</v>
      </c>
      <c r="F93" s="67"/>
      <c r="G93" s="67"/>
      <c r="H93" s="59"/>
      <c r="I93" s="59"/>
      <c r="J93" s="59"/>
      <c r="K93" s="59"/>
    </row>
    <row r="94" spans="2:11" x14ac:dyDescent="0.25">
      <c r="B94" s="210" t="s">
        <v>275</v>
      </c>
      <c r="C94" s="211"/>
      <c r="D94" s="212"/>
      <c r="E94" s="53" t="s">
        <v>276</v>
      </c>
      <c r="F94" s="67"/>
      <c r="G94" s="67"/>
      <c r="H94" s="59"/>
      <c r="I94" s="59"/>
      <c r="J94" s="59"/>
      <c r="K94" s="59"/>
    </row>
    <row r="95" spans="2:11" x14ac:dyDescent="0.25">
      <c r="B95" s="210">
        <v>11</v>
      </c>
      <c r="C95" s="211"/>
      <c r="D95" s="212"/>
      <c r="E95" s="53" t="s">
        <v>204</v>
      </c>
      <c r="F95" s="67">
        <f>F96+F118</f>
        <v>28027.35</v>
      </c>
      <c r="G95" s="67">
        <f>G96</f>
        <v>0</v>
      </c>
      <c r="H95" s="67">
        <f>H96</f>
        <v>60000</v>
      </c>
      <c r="I95" s="67">
        <f>I96</f>
        <v>37695.68</v>
      </c>
      <c r="J95" s="59">
        <f t="shared" si="36"/>
        <v>62.826133333333331</v>
      </c>
      <c r="K95" s="59">
        <f t="shared" si="37"/>
        <v>134.49605474652441</v>
      </c>
    </row>
    <row r="96" spans="2:11" ht="14.25" customHeight="1" x14ac:dyDescent="0.25">
      <c r="B96" s="210">
        <v>3</v>
      </c>
      <c r="C96" s="211"/>
      <c r="D96" s="212"/>
      <c r="E96" s="91" t="s">
        <v>4</v>
      </c>
      <c r="F96" s="67">
        <f>F102</f>
        <v>28027.35</v>
      </c>
      <c r="G96" s="67">
        <f t="shared" ref="G96" si="42">G102</f>
        <v>0</v>
      </c>
      <c r="H96" s="67">
        <f>H102+H97</f>
        <v>60000</v>
      </c>
      <c r="I96" s="67">
        <f>I102+I97</f>
        <v>37695.68</v>
      </c>
      <c r="J96" s="59">
        <f t="shared" si="36"/>
        <v>62.826133333333331</v>
      </c>
      <c r="K96" s="59">
        <f t="shared" si="37"/>
        <v>134.49605474652441</v>
      </c>
    </row>
    <row r="97" spans="2:11" ht="14.25" customHeight="1" x14ac:dyDescent="0.25">
      <c r="B97" s="210">
        <v>31</v>
      </c>
      <c r="C97" s="211"/>
      <c r="D97" s="212"/>
      <c r="E97" s="140" t="s">
        <v>5</v>
      </c>
      <c r="F97" s="67">
        <v>0</v>
      </c>
      <c r="G97" s="67">
        <v>0</v>
      </c>
      <c r="H97" s="67">
        <f>H98+H100</f>
        <v>11650</v>
      </c>
      <c r="I97" s="67">
        <f>I99+I101</f>
        <v>14728.59</v>
      </c>
      <c r="J97" s="59">
        <f t="shared" si="36"/>
        <v>126.4256652360515</v>
      </c>
      <c r="K97" s="59" t="e">
        <f t="shared" si="37"/>
        <v>#DIV/0!</v>
      </c>
    </row>
    <row r="98" spans="2:11" ht="14.25" customHeight="1" x14ac:dyDescent="0.25">
      <c r="B98" s="210">
        <v>311</v>
      </c>
      <c r="C98" s="211"/>
      <c r="D98" s="212"/>
      <c r="E98" s="53" t="s">
        <v>32</v>
      </c>
      <c r="F98" s="67">
        <v>0</v>
      </c>
      <c r="G98" s="67">
        <v>0</v>
      </c>
      <c r="H98" s="67">
        <f>H99</f>
        <v>10000</v>
      </c>
      <c r="I98" s="67">
        <f>I99</f>
        <v>12642.57</v>
      </c>
      <c r="J98" s="59">
        <f t="shared" si="36"/>
        <v>126.42569999999999</v>
      </c>
      <c r="K98" s="59" t="e">
        <f t="shared" si="37"/>
        <v>#DIV/0!</v>
      </c>
    </row>
    <row r="99" spans="2:11" x14ac:dyDescent="0.25">
      <c r="B99" s="138">
        <v>3111</v>
      </c>
      <c r="C99" s="139"/>
      <c r="D99" s="140"/>
      <c r="E99" s="53" t="s">
        <v>33</v>
      </c>
      <c r="F99" s="67">
        <v>0</v>
      </c>
      <c r="G99" s="67">
        <v>0</v>
      </c>
      <c r="H99" s="67">
        <v>10000</v>
      </c>
      <c r="I99" s="67">
        <v>12642.57</v>
      </c>
      <c r="J99" s="59">
        <f t="shared" si="36"/>
        <v>126.42569999999999</v>
      </c>
      <c r="K99" s="59" t="e">
        <f t="shared" si="37"/>
        <v>#DIV/0!</v>
      </c>
    </row>
    <row r="100" spans="2:11" x14ac:dyDescent="0.25">
      <c r="B100" s="210">
        <v>313</v>
      </c>
      <c r="C100" s="211"/>
      <c r="D100" s="212"/>
      <c r="E100" s="140" t="s">
        <v>152</v>
      </c>
      <c r="F100" s="67">
        <v>0</v>
      </c>
      <c r="G100" s="67">
        <v>0</v>
      </c>
      <c r="H100" s="67">
        <f>H101</f>
        <v>1650</v>
      </c>
      <c r="I100" s="67">
        <f>I101</f>
        <v>2086.02</v>
      </c>
      <c r="J100" s="59">
        <f t="shared" si="36"/>
        <v>126.42545454545456</v>
      </c>
      <c r="K100" s="59" t="e">
        <f t="shared" si="37"/>
        <v>#DIV/0!</v>
      </c>
    </row>
    <row r="101" spans="2:11" ht="25.5" x14ac:dyDescent="0.25">
      <c r="B101" s="210">
        <v>3132</v>
      </c>
      <c r="C101" s="211"/>
      <c r="D101" s="212"/>
      <c r="E101" s="140" t="s">
        <v>153</v>
      </c>
      <c r="F101" s="67">
        <v>0</v>
      </c>
      <c r="G101" s="67">
        <v>0</v>
      </c>
      <c r="H101" s="67">
        <v>1650</v>
      </c>
      <c r="I101" s="67">
        <v>2086.02</v>
      </c>
      <c r="J101" s="59">
        <f t="shared" si="36"/>
        <v>126.42545454545456</v>
      </c>
      <c r="K101" s="59" t="e">
        <f t="shared" si="37"/>
        <v>#DIV/0!</v>
      </c>
    </row>
    <row r="102" spans="2:11" x14ac:dyDescent="0.25">
      <c r="B102" s="210">
        <v>32</v>
      </c>
      <c r="C102" s="211"/>
      <c r="D102" s="212"/>
      <c r="E102" s="91" t="s">
        <v>13</v>
      </c>
      <c r="F102" s="67">
        <f>F103+F110+F106+F116</f>
        <v>28027.35</v>
      </c>
      <c r="G102" s="67">
        <f t="shared" ref="G102" si="43">G103+G110+G106+G116</f>
        <v>0</v>
      </c>
      <c r="H102" s="67">
        <f>H103+H110+H106+H116</f>
        <v>48350</v>
      </c>
      <c r="I102" s="67">
        <f>I103+I110+I106+I116</f>
        <v>22967.09</v>
      </c>
      <c r="J102" s="59">
        <f t="shared" si="36"/>
        <v>47.501737331954494</v>
      </c>
      <c r="K102" s="59">
        <f t="shared" si="37"/>
        <v>81.945278451227111</v>
      </c>
    </row>
    <row r="103" spans="2:11" x14ac:dyDescent="0.25">
      <c r="B103" s="210">
        <v>321</v>
      </c>
      <c r="C103" s="211"/>
      <c r="D103" s="212"/>
      <c r="E103" s="91" t="s">
        <v>253</v>
      </c>
      <c r="F103" s="67">
        <f>F104+F105</f>
        <v>6183.07</v>
      </c>
      <c r="G103" s="67">
        <f t="shared" ref="G103:H103" si="44">G104+G105</f>
        <v>0</v>
      </c>
      <c r="H103" s="67">
        <f t="shared" si="44"/>
        <v>12000</v>
      </c>
      <c r="I103" s="67">
        <f>I104+I105</f>
        <v>3777.94</v>
      </c>
      <c r="J103" s="59">
        <f t="shared" si="36"/>
        <v>31.482833333333332</v>
      </c>
      <c r="K103" s="59">
        <f t="shared" si="37"/>
        <v>61.101362268258328</v>
      </c>
    </row>
    <row r="104" spans="2:11" x14ac:dyDescent="0.25">
      <c r="B104" s="216">
        <v>3211</v>
      </c>
      <c r="C104" s="216"/>
      <c r="D104" s="216"/>
      <c r="E104" s="53" t="s">
        <v>35</v>
      </c>
      <c r="F104" s="59">
        <v>6183.07</v>
      </c>
      <c r="G104" s="67">
        <v>0</v>
      </c>
      <c r="H104" s="59">
        <v>10000</v>
      </c>
      <c r="I104" s="59">
        <v>3777.94</v>
      </c>
      <c r="J104" s="59">
        <f t="shared" si="36"/>
        <v>37.779400000000003</v>
      </c>
      <c r="K104" s="59">
        <f t="shared" si="37"/>
        <v>61.101362268258328</v>
      </c>
    </row>
    <row r="105" spans="2:11" x14ac:dyDescent="0.25">
      <c r="B105" s="216">
        <v>3213</v>
      </c>
      <c r="C105" s="216"/>
      <c r="D105" s="216"/>
      <c r="E105" s="53" t="s">
        <v>156</v>
      </c>
      <c r="F105" s="67">
        <v>0</v>
      </c>
      <c r="G105" s="67">
        <v>0</v>
      </c>
      <c r="H105" s="59">
        <v>2000</v>
      </c>
      <c r="I105" s="59">
        <v>0</v>
      </c>
      <c r="J105" s="59">
        <f t="shared" si="36"/>
        <v>0</v>
      </c>
      <c r="K105" s="59" t="e">
        <f t="shared" si="37"/>
        <v>#DIV/0!</v>
      </c>
    </row>
    <row r="106" spans="2:11" x14ac:dyDescent="0.25">
      <c r="B106" s="210">
        <v>322</v>
      </c>
      <c r="C106" s="211"/>
      <c r="D106" s="212"/>
      <c r="E106" s="53" t="s">
        <v>158</v>
      </c>
      <c r="F106" s="67">
        <f>F108+F109</f>
        <v>5250.4</v>
      </c>
      <c r="G106" s="67">
        <f t="shared" ref="G106" si="45">G108+G109</f>
        <v>0</v>
      </c>
      <c r="H106" s="67">
        <f>H108+H109+H107</f>
        <v>8500</v>
      </c>
      <c r="I106" s="67">
        <f>I108+I109</f>
        <v>0</v>
      </c>
      <c r="J106" s="59">
        <f t="shared" si="36"/>
        <v>0</v>
      </c>
      <c r="K106" s="59">
        <f t="shared" si="37"/>
        <v>0</v>
      </c>
    </row>
    <row r="107" spans="2:11" x14ac:dyDescent="0.25">
      <c r="B107" s="210">
        <v>3222</v>
      </c>
      <c r="C107" s="211"/>
      <c r="D107" s="212"/>
      <c r="E107" s="140" t="s">
        <v>265</v>
      </c>
      <c r="F107" s="67">
        <v>0</v>
      </c>
      <c r="G107" s="67"/>
      <c r="H107" s="67">
        <v>1000</v>
      </c>
      <c r="I107" s="67">
        <v>0</v>
      </c>
      <c r="J107" s="59">
        <f t="shared" si="36"/>
        <v>0</v>
      </c>
      <c r="K107" s="59" t="e">
        <f t="shared" si="37"/>
        <v>#DIV/0!</v>
      </c>
    </row>
    <row r="108" spans="2:11" ht="25.5" x14ac:dyDescent="0.25">
      <c r="B108" s="216">
        <v>3224</v>
      </c>
      <c r="C108" s="216"/>
      <c r="D108" s="216"/>
      <c r="E108" s="53" t="s">
        <v>161</v>
      </c>
      <c r="F108" s="67">
        <v>3252.9</v>
      </c>
      <c r="G108" s="67">
        <v>0</v>
      </c>
      <c r="H108" s="67">
        <v>7500</v>
      </c>
      <c r="I108" s="67">
        <v>0</v>
      </c>
      <c r="J108" s="59">
        <f t="shared" si="36"/>
        <v>0</v>
      </c>
      <c r="K108" s="59">
        <f t="shared" si="37"/>
        <v>0</v>
      </c>
    </row>
    <row r="109" spans="2:11" x14ac:dyDescent="0.25">
      <c r="B109" s="216">
        <v>3225</v>
      </c>
      <c r="C109" s="216"/>
      <c r="D109" s="216"/>
      <c r="E109" s="53" t="s">
        <v>205</v>
      </c>
      <c r="F109" s="67">
        <v>1997.5</v>
      </c>
      <c r="G109" s="67">
        <v>0</v>
      </c>
      <c r="H109" s="67">
        <v>0</v>
      </c>
      <c r="I109" s="67">
        <v>0</v>
      </c>
      <c r="J109" s="59" t="e">
        <f t="shared" si="36"/>
        <v>#DIV/0!</v>
      </c>
      <c r="K109" s="59">
        <f t="shared" si="37"/>
        <v>0</v>
      </c>
    </row>
    <row r="110" spans="2:11" x14ac:dyDescent="0.25">
      <c r="B110" s="210">
        <v>323</v>
      </c>
      <c r="C110" s="211"/>
      <c r="D110" s="212"/>
      <c r="E110" s="53" t="s">
        <v>163</v>
      </c>
      <c r="F110" s="67">
        <f>F111+F114+F115</f>
        <v>16593.879999999997</v>
      </c>
      <c r="G110" s="67">
        <f t="shared" ref="G110" si="46">G111+G114+G115</f>
        <v>0</v>
      </c>
      <c r="H110" s="67">
        <f>H111+H114+H115+H112+H113</f>
        <v>27850</v>
      </c>
      <c r="I110" s="67">
        <f>I111+I114</f>
        <v>17796</v>
      </c>
      <c r="J110" s="59">
        <f t="shared" si="36"/>
        <v>63.899461400359073</v>
      </c>
      <c r="K110" s="59">
        <f t="shared" si="37"/>
        <v>107.24435755832874</v>
      </c>
    </row>
    <row r="111" spans="2:11" x14ac:dyDescent="0.25">
      <c r="B111" s="210">
        <v>3232</v>
      </c>
      <c r="C111" s="211"/>
      <c r="D111" s="212"/>
      <c r="E111" s="91" t="s">
        <v>165</v>
      </c>
      <c r="F111" s="67">
        <v>3344.75</v>
      </c>
      <c r="G111" s="67">
        <v>0</v>
      </c>
      <c r="H111" s="67">
        <v>7500</v>
      </c>
      <c r="I111" s="67">
        <v>3050</v>
      </c>
      <c r="J111" s="59">
        <f t="shared" si="36"/>
        <v>40.666666666666664</v>
      </c>
      <c r="K111" s="59">
        <f t="shared" si="37"/>
        <v>91.187682188504368</v>
      </c>
    </row>
    <row r="112" spans="2:11" x14ac:dyDescent="0.25">
      <c r="B112" s="210">
        <v>3233</v>
      </c>
      <c r="C112" s="211"/>
      <c r="D112" s="212"/>
      <c r="E112" s="140" t="s">
        <v>166</v>
      </c>
      <c r="F112" s="67">
        <v>0</v>
      </c>
      <c r="G112" s="67">
        <v>0</v>
      </c>
      <c r="H112" s="67">
        <v>2000</v>
      </c>
      <c r="I112" s="67">
        <v>0</v>
      </c>
      <c r="J112" s="59">
        <f t="shared" si="36"/>
        <v>0</v>
      </c>
      <c r="K112" s="59" t="e">
        <f t="shared" si="37"/>
        <v>#DIV/0!</v>
      </c>
    </row>
    <row r="113" spans="2:11" x14ac:dyDescent="0.25">
      <c r="B113" s="216">
        <v>3235</v>
      </c>
      <c r="C113" s="216"/>
      <c r="D113" s="216"/>
      <c r="E113" s="53" t="s">
        <v>168</v>
      </c>
      <c r="F113" s="67">
        <v>0</v>
      </c>
      <c r="G113" s="67">
        <v>0</v>
      </c>
      <c r="H113" s="67">
        <v>3000</v>
      </c>
      <c r="I113" s="67">
        <v>0</v>
      </c>
      <c r="J113" s="59">
        <f t="shared" si="36"/>
        <v>0</v>
      </c>
      <c r="K113" s="59" t="e">
        <f t="shared" si="37"/>
        <v>#DIV/0!</v>
      </c>
    </row>
    <row r="114" spans="2:11" x14ac:dyDescent="0.25">
      <c r="B114" s="210">
        <v>3237</v>
      </c>
      <c r="C114" s="211"/>
      <c r="D114" s="212"/>
      <c r="E114" s="91" t="s">
        <v>170</v>
      </c>
      <c r="F114" s="67">
        <v>9999.1299999999992</v>
      </c>
      <c r="G114" s="67">
        <v>0</v>
      </c>
      <c r="H114" s="67">
        <v>15350</v>
      </c>
      <c r="I114" s="67">
        <v>14746</v>
      </c>
      <c r="J114" s="59">
        <f t="shared" si="36"/>
        <v>96.065146579804562</v>
      </c>
      <c r="K114" s="59">
        <f t="shared" si="37"/>
        <v>147.47283013622186</v>
      </c>
    </row>
    <row r="115" spans="2:11" x14ac:dyDescent="0.25">
      <c r="B115" s="210">
        <v>3239</v>
      </c>
      <c r="C115" s="211"/>
      <c r="D115" s="212"/>
      <c r="E115" s="91" t="s">
        <v>172</v>
      </c>
      <c r="F115" s="67">
        <v>3250</v>
      </c>
      <c r="G115" s="67">
        <v>0</v>
      </c>
      <c r="H115" s="67">
        <v>0</v>
      </c>
      <c r="I115" s="67">
        <v>0</v>
      </c>
      <c r="J115" s="59" t="e">
        <f t="shared" si="36"/>
        <v>#DIV/0!</v>
      </c>
      <c r="K115" s="59">
        <f t="shared" si="37"/>
        <v>0</v>
      </c>
    </row>
    <row r="116" spans="2:11" x14ac:dyDescent="0.25">
      <c r="B116" s="210">
        <v>329</v>
      </c>
      <c r="C116" s="211"/>
      <c r="D116" s="212"/>
      <c r="E116" s="53" t="s">
        <v>174</v>
      </c>
      <c r="F116" s="67">
        <f>F117</f>
        <v>0</v>
      </c>
      <c r="G116" s="67">
        <f t="shared" ref="G116" si="47">G117</f>
        <v>0</v>
      </c>
      <c r="H116" s="67">
        <v>0</v>
      </c>
      <c r="I116" s="67">
        <f>I117</f>
        <v>1393.15</v>
      </c>
      <c r="J116" s="59" t="e">
        <f t="shared" si="36"/>
        <v>#DIV/0!</v>
      </c>
      <c r="K116" s="59" t="e">
        <f t="shared" si="37"/>
        <v>#DIV/0!</v>
      </c>
    </row>
    <row r="117" spans="2:11" x14ac:dyDescent="0.25">
      <c r="B117" s="210">
        <v>3294</v>
      </c>
      <c r="C117" s="211"/>
      <c r="D117" s="212"/>
      <c r="E117" s="91" t="s">
        <v>216</v>
      </c>
      <c r="F117" s="67">
        <v>0</v>
      </c>
      <c r="G117" s="67">
        <v>0</v>
      </c>
      <c r="H117" s="67">
        <v>0</v>
      </c>
      <c r="I117" s="67">
        <v>1393.15</v>
      </c>
      <c r="J117" s="59" t="e">
        <f t="shared" si="36"/>
        <v>#DIV/0!</v>
      </c>
      <c r="K117" s="59" t="e">
        <f t="shared" si="37"/>
        <v>#DIV/0!</v>
      </c>
    </row>
    <row r="118" spans="2:11" x14ac:dyDescent="0.25">
      <c r="B118" s="216">
        <v>4</v>
      </c>
      <c r="C118" s="216"/>
      <c r="D118" s="216"/>
      <c r="E118" s="53" t="s">
        <v>6</v>
      </c>
      <c r="F118" s="67">
        <f>F119</f>
        <v>0</v>
      </c>
      <c r="G118" s="67">
        <f t="shared" ref="G118:K133" si="48">G119</f>
        <v>0</v>
      </c>
      <c r="H118" s="67">
        <f t="shared" si="48"/>
        <v>0</v>
      </c>
      <c r="I118" s="67">
        <f t="shared" si="48"/>
        <v>0</v>
      </c>
      <c r="J118" s="59" t="e">
        <f t="shared" si="36"/>
        <v>#DIV/0!</v>
      </c>
      <c r="K118" s="67">
        <f t="shared" si="48"/>
        <v>0</v>
      </c>
    </row>
    <row r="119" spans="2:11" ht="25.5" x14ac:dyDescent="0.25">
      <c r="B119" s="210">
        <v>42</v>
      </c>
      <c r="C119" s="211"/>
      <c r="D119" s="212"/>
      <c r="E119" s="112" t="s">
        <v>187</v>
      </c>
      <c r="F119" s="67">
        <f>F120</f>
        <v>0</v>
      </c>
      <c r="G119" s="67">
        <f t="shared" si="48"/>
        <v>0</v>
      </c>
      <c r="H119" s="67">
        <f t="shared" si="48"/>
        <v>0</v>
      </c>
      <c r="I119" s="67">
        <f t="shared" si="48"/>
        <v>0</v>
      </c>
      <c r="J119" s="59" t="e">
        <f t="shared" si="36"/>
        <v>#DIV/0!</v>
      </c>
      <c r="K119" s="67">
        <f t="shared" si="48"/>
        <v>0</v>
      </c>
    </row>
    <row r="120" spans="2:11" x14ac:dyDescent="0.25">
      <c r="B120" s="210">
        <v>422</v>
      </c>
      <c r="C120" s="211"/>
      <c r="D120" s="212"/>
      <c r="E120" s="112" t="s">
        <v>188</v>
      </c>
      <c r="F120" s="67">
        <f>F121</f>
        <v>0</v>
      </c>
      <c r="G120" s="67">
        <f t="shared" si="48"/>
        <v>0</v>
      </c>
      <c r="H120" s="67">
        <f t="shared" si="48"/>
        <v>0</v>
      </c>
      <c r="I120" s="67">
        <f t="shared" si="48"/>
        <v>0</v>
      </c>
      <c r="J120" s="59" t="e">
        <f t="shared" si="36"/>
        <v>#DIV/0!</v>
      </c>
      <c r="K120" s="67">
        <f t="shared" si="48"/>
        <v>0</v>
      </c>
    </row>
    <row r="121" spans="2:11" x14ac:dyDescent="0.25">
      <c r="B121" s="216">
        <v>4221</v>
      </c>
      <c r="C121" s="216"/>
      <c r="D121" s="216"/>
      <c r="E121" s="53" t="s">
        <v>94</v>
      </c>
      <c r="F121" s="67">
        <v>0</v>
      </c>
      <c r="G121" s="67">
        <v>0</v>
      </c>
      <c r="H121" s="67">
        <v>0</v>
      </c>
      <c r="I121" s="67">
        <v>0</v>
      </c>
      <c r="J121" s="59" t="e">
        <f t="shared" si="36"/>
        <v>#DIV/0!</v>
      </c>
      <c r="K121" s="67">
        <f t="shared" si="48"/>
        <v>0</v>
      </c>
    </row>
    <row r="122" spans="2:11" ht="15" customHeight="1" x14ac:dyDescent="0.25">
      <c r="B122" s="216" t="s">
        <v>201</v>
      </c>
      <c r="C122" s="216"/>
      <c r="D122" s="216"/>
      <c r="E122" s="53" t="s">
        <v>197</v>
      </c>
      <c r="F122" s="67"/>
      <c r="G122" s="67"/>
      <c r="H122" s="67"/>
      <c r="I122" s="67"/>
      <c r="J122" s="59"/>
      <c r="K122" s="67"/>
    </row>
    <row r="123" spans="2:11" x14ac:dyDescent="0.25">
      <c r="B123" s="217" t="s">
        <v>202</v>
      </c>
      <c r="C123" s="218"/>
      <c r="D123" s="219"/>
      <c r="E123" s="53" t="s">
        <v>306</v>
      </c>
      <c r="F123" s="67"/>
      <c r="G123" s="67"/>
      <c r="H123" s="67"/>
      <c r="I123" s="67"/>
      <c r="J123" s="59"/>
      <c r="K123" s="67"/>
    </row>
    <row r="124" spans="2:11" x14ac:dyDescent="0.25">
      <c r="B124" s="217">
        <v>581</v>
      </c>
      <c r="C124" s="218"/>
      <c r="D124" s="219"/>
      <c r="E124" s="53" t="s">
        <v>306</v>
      </c>
      <c r="F124" s="67">
        <f>F146+F125</f>
        <v>0</v>
      </c>
      <c r="G124" s="67">
        <f t="shared" ref="G124" si="49">G146+G125</f>
        <v>0</v>
      </c>
      <c r="H124" s="67">
        <f>H146+H125</f>
        <v>51317</v>
      </c>
      <c r="I124" s="148">
        <f>I146+I125</f>
        <v>6088.2199999999993</v>
      </c>
      <c r="J124" s="59">
        <f t="shared" si="36"/>
        <v>11.863943722353214</v>
      </c>
      <c r="K124" s="67">
        <f t="shared" si="48"/>
        <v>0</v>
      </c>
    </row>
    <row r="125" spans="2:11" x14ac:dyDescent="0.25">
      <c r="B125" s="210">
        <v>3</v>
      </c>
      <c r="C125" s="211"/>
      <c r="D125" s="212"/>
      <c r="E125" s="140" t="s">
        <v>4</v>
      </c>
      <c r="F125" s="67">
        <f>F126+F129+F135+F142</f>
        <v>0</v>
      </c>
      <c r="G125" s="67">
        <f t="shared" ref="G125" si="50">G126+G129+G135+G142</f>
        <v>0</v>
      </c>
      <c r="H125" s="67">
        <f>H126+H129+H135+H142+H140</f>
        <v>27605</v>
      </c>
      <c r="I125" s="67">
        <f>I126+I129+I135+I142+I140</f>
        <v>6088.2199999999993</v>
      </c>
      <c r="J125" s="59">
        <f t="shared" si="36"/>
        <v>22.054772686107587</v>
      </c>
      <c r="K125" s="67">
        <f t="shared" si="48"/>
        <v>0</v>
      </c>
    </row>
    <row r="126" spans="2:11" x14ac:dyDescent="0.25">
      <c r="B126" s="210">
        <v>321</v>
      </c>
      <c r="C126" s="211"/>
      <c r="D126" s="212"/>
      <c r="E126" s="140" t="s">
        <v>253</v>
      </c>
      <c r="F126" s="67">
        <f>F127+F128</f>
        <v>0</v>
      </c>
      <c r="G126" s="67">
        <f t="shared" ref="G126:H126" si="51">G127+G128</f>
        <v>0</v>
      </c>
      <c r="H126" s="67">
        <f t="shared" si="51"/>
        <v>11016</v>
      </c>
      <c r="I126" s="67">
        <f>I127+I128</f>
        <v>2944.5</v>
      </c>
      <c r="J126" s="59">
        <f t="shared" si="36"/>
        <v>26.729302832244006</v>
      </c>
      <c r="K126" s="67">
        <f t="shared" si="48"/>
        <v>0</v>
      </c>
    </row>
    <row r="127" spans="2:11" x14ac:dyDescent="0.25">
      <c r="B127" s="216">
        <v>3211</v>
      </c>
      <c r="C127" s="216"/>
      <c r="D127" s="216"/>
      <c r="E127" s="53" t="s">
        <v>35</v>
      </c>
      <c r="F127" s="67">
        <v>0</v>
      </c>
      <c r="G127" s="67">
        <v>0</v>
      </c>
      <c r="H127" s="67">
        <v>6750</v>
      </c>
      <c r="I127" s="67">
        <v>2654.5</v>
      </c>
      <c r="J127" s="59">
        <f t="shared" si="36"/>
        <v>39.325925925925922</v>
      </c>
      <c r="K127" s="67">
        <f t="shared" si="48"/>
        <v>0</v>
      </c>
    </row>
    <row r="128" spans="2:11" x14ac:dyDescent="0.25">
      <c r="B128" s="216">
        <v>3213</v>
      </c>
      <c r="C128" s="216"/>
      <c r="D128" s="216"/>
      <c r="E128" s="53" t="s">
        <v>156</v>
      </c>
      <c r="F128" s="67">
        <v>0</v>
      </c>
      <c r="G128" s="67">
        <v>0</v>
      </c>
      <c r="H128" s="67">
        <v>4266</v>
      </c>
      <c r="I128" s="67">
        <v>290</v>
      </c>
      <c r="J128" s="59">
        <f t="shared" si="36"/>
        <v>6.7979371776840134</v>
      </c>
      <c r="K128" s="67">
        <f t="shared" si="48"/>
        <v>0</v>
      </c>
    </row>
    <row r="129" spans="2:11" x14ac:dyDescent="0.25">
      <c r="B129" s="210">
        <v>322</v>
      </c>
      <c r="C129" s="211"/>
      <c r="D129" s="212"/>
      <c r="E129" s="53" t="s">
        <v>158</v>
      </c>
      <c r="F129" s="67">
        <f>F130+F133+F134+F131+F132</f>
        <v>0</v>
      </c>
      <c r="G129" s="67">
        <f t="shared" ref="G129:H129" si="52">G130+G133+G134+G131+G132</f>
        <v>0</v>
      </c>
      <c r="H129" s="67">
        <f t="shared" si="52"/>
        <v>3462</v>
      </c>
      <c r="I129" s="67">
        <f>I130+I133+I134+I131+I132</f>
        <v>14.950000000000001</v>
      </c>
      <c r="J129" s="59">
        <f t="shared" si="36"/>
        <v>0.4318313113807048</v>
      </c>
      <c r="K129" s="67">
        <f t="shared" si="48"/>
        <v>0</v>
      </c>
    </row>
    <row r="130" spans="2:11" x14ac:dyDescent="0.25">
      <c r="B130" s="210">
        <v>3222</v>
      </c>
      <c r="C130" s="211"/>
      <c r="D130" s="212"/>
      <c r="E130" s="140" t="s">
        <v>265</v>
      </c>
      <c r="F130" s="67">
        <v>0</v>
      </c>
      <c r="G130" s="67">
        <v>0</v>
      </c>
      <c r="H130" s="67">
        <v>3141</v>
      </c>
      <c r="I130" s="67">
        <v>0</v>
      </c>
      <c r="J130" s="59">
        <f t="shared" si="36"/>
        <v>0</v>
      </c>
      <c r="K130" s="67">
        <f t="shared" si="48"/>
        <v>0</v>
      </c>
    </row>
    <row r="131" spans="2:11" x14ac:dyDescent="0.25">
      <c r="B131" s="141">
        <v>3221</v>
      </c>
      <c r="C131" s="142"/>
      <c r="D131" s="143"/>
      <c r="E131" s="143" t="s">
        <v>159</v>
      </c>
      <c r="F131" s="67">
        <v>0</v>
      </c>
      <c r="G131" s="67">
        <v>0</v>
      </c>
      <c r="H131" s="67">
        <v>0</v>
      </c>
      <c r="I131" s="67">
        <v>6.15</v>
      </c>
      <c r="J131" s="59" t="e">
        <f t="shared" si="36"/>
        <v>#DIV/0!</v>
      </c>
      <c r="K131" s="67">
        <f t="shared" si="48"/>
        <v>0</v>
      </c>
    </row>
    <row r="132" spans="2:11" ht="25.5" x14ac:dyDescent="0.25">
      <c r="B132" s="141">
        <v>3224</v>
      </c>
      <c r="C132" s="142"/>
      <c r="D132" s="143"/>
      <c r="E132" s="53" t="s">
        <v>161</v>
      </c>
      <c r="F132" s="67">
        <v>0</v>
      </c>
      <c r="G132" s="67">
        <v>0</v>
      </c>
      <c r="H132" s="67">
        <v>0</v>
      </c>
      <c r="I132" s="67">
        <v>8.8000000000000007</v>
      </c>
      <c r="J132" s="59" t="e">
        <f t="shared" si="36"/>
        <v>#DIV/0!</v>
      </c>
      <c r="K132" s="67">
        <f t="shared" si="48"/>
        <v>0</v>
      </c>
    </row>
    <row r="133" spans="2:11" x14ac:dyDescent="0.25">
      <c r="B133" s="216">
        <v>3225</v>
      </c>
      <c r="C133" s="216"/>
      <c r="D133" s="216"/>
      <c r="E133" s="53" t="s">
        <v>205</v>
      </c>
      <c r="F133" s="67">
        <v>0</v>
      </c>
      <c r="G133" s="67">
        <v>0</v>
      </c>
      <c r="H133" s="67">
        <v>107</v>
      </c>
      <c r="I133" s="67">
        <v>0</v>
      </c>
      <c r="J133" s="59">
        <f t="shared" si="36"/>
        <v>0</v>
      </c>
      <c r="K133" s="67">
        <f t="shared" si="48"/>
        <v>0</v>
      </c>
    </row>
    <row r="134" spans="2:11" x14ac:dyDescent="0.25">
      <c r="B134" s="216">
        <v>3227</v>
      </c>
      <c r="C134" s="216"/>
      <c r="D134" s="216"/>
      <c r="E134" s="53" t="s">
        <v>255</v>
      </c>
      <c r="F134" s="67">
        <v>0</v>
      </c>
      <c r="G134" s="67">
        <v>0</v>
      </c>
      <c r="H134" s="67">
        <v>214</v>
      </c>
      <c r="I134" s="67">
        <v>0</v>
      </c>
      <c r="J134" s="59">
        <f t="shared" si="36"/>
        <v>0</v>
      </c>
      <c r="K134" s="67">
        <f t="shared" ref="K134:K153" si="53">K135</f>
        <v>0</v>
      </c>
    </row>
    <row r="135" spans="2:11" x14ac:dyDescent="0.25">
      <c r="B135" s="210">
        <v>323</v>
      </c>
      <c r="C135" s="211"/>
      <c r="D135" s="212"/>
      <c r="E135" s="53" t="s">
        <v>163</v>
      </c>
      <c r="F135" s="67">
        <f>F136+F137+F138+F139</f>
        <v>0</v>
      </c>
      <c r="G135" s="67">
        <f t="shared" ref="G135:H135" si="54">G136+G137+G138+G139</f>
        <v>0</v>
      </c>
      <c r="H135" s="67">
        <f t="shared" si="54"/>
        <v>11297</v>
      </c>
      <c r="I135" s="67">
        <f>I136+I137+I138+I139</f>
        <v>1888</v>
      </c>
      <c r="J135" s="59">
        <f t="shared" si="36"/>
        <v>16.712401522528104</v>
      </c>
      <c r="K135" s="67">
        <f t="shared" si="53"/>
        <v>0</v>
      </c>
    </row>
    <row r="136" spans="2:11" x14ac:dyDescent="0.25">
      <c r="B136" s="210">
        <v>3232</v>
      </c>
      <c r="C136" s="211"/>
      <c r="D136" s="212"/>
      <c r="E136" s="140" t="s">
        <v>165</v>
      </c>
      <c r="F136" s="67">
        <v>0</v>
      </c>
      <c r="G136" s="67">
        <v>0</v>
      </c>
      <c r="H136" s="67">
        <v>2488</v>
      </c>
      <c r="I136" s="67">
        <v>601.25</v>
      </c>
      <c r="J136" s="59">
        <f t="shared" si="36"/>
        <v>24.165996784565916</v>
      </c>
      <c r="K136" s="67">
        <f t="shared" si="53"/>
        <v>0</v>
      </c>
    </row>
    <row r="137" spans="2:11" x14ac:dyDescent="0.25">
      <c r="B137" s="210">
        <v>3233</v>
      </c>
      <c r="C137" s="211"/>
      <c r="D137" s="212"/>
      <c r="E137" s="140" t="s">
        <v>166</v>
      </c>
      <c r="F137" s="67">
        <v>0</v>
      </c>
      <c r="G137" s="67">
        <v>0</v>
      </c>
      <c r="H137" s="67">
        <v>6388</v>
      </c>
      <c r="I137" s="67">
        <v>0</v>
      </c>
      <c r="J137" s="59">
        <f t="shared" si="36"/>
        <v>0</v>
      </c>
      <c r="K137" s="67">
        <f t="shared" si="53"/>
        <v>0</v>
      </c>
    </row>
    <row r="138" spans="2:11" x14ac:dyDescent="0.25">
      <c r="B138" s="216">
        <v>3235</v>
      </c>
      <c r="C138" s="216"/>
      <c r="D138" s="216"/>
      <c r="E138" s="53" t="s">
        <v>168</v>
      </c>
      <c r="F138" s="67">
        <v>0</v>
      </c>
      <c r="G138" s="67">
        <v>0</v>
      </c>
      <c r="H138" s="67">
        <v>174</v>
      </c>
      <c r="I138" s="67">
        <v>1276.25</v>
      </c>
      <c r="J138" s="59">
        <f t="shared" si="36"/>
        <v>733.47701149425291</v>
      </c>
      <c r="K138" s="67">
        <f t="shared" si="53"/>
        <v>0</v>
      </c>
    </row>
    <row r="139" spans="2:11" x14ac:dyDescent="0.25">
      <c r="B139" s="210">
        <v>3239</v>
      </c>
      <c r="C139" s="211"/>
      <c r="D139" s="212"/>
      <c r="E139" s="140" t="s">
        <v>172</v>
      </c>
      <c r="F139" s="67">
        <v>0</v>
      </c>
      <c r="G139" s="67">
        <v>0</v>
      </c>
      <c r="H139" s="67">
        <v>2247</v>
      </c>
      <c r="I139" s="67">
        <v>10.5</v>
      </c>
      <c r="J139" s="59">
        <f t="shared" si="36"/>
        <v>0.46728971962616817</v>
      </c>
      <c r="K139" s="67">
        <f t="shared" si="53"/>
        <v>0</v>
      </c>
    </row>
    <row r="140" spans="2:11" ht="25.5" x14ac:dyDescent="0.25">
      <c r="B140" s="216">
        <v>324</v>
      </c>
      <c r="C140" s="216"/>
      <c r="D140" s="216"/>
      <c r="E140" s="53" t="s">
        <v>206</v>
      </c>
      <c r="F140" s="67">
        <f>F141</f>
        <v>0</v>
      </c>
      <c r="G140" s="67">
        <f t="shared" ref="G140:I140" si="55">G141</f>
        <v>0</v>
      </c>
      <c r="H140" s="67">
        <f t="shared" si="55"/>
        <v>0</v>
      </c>
      <c r="I140" s="67">
        <f t="shared" si="55"/>
        <v>1166.27</v>
      </c>
      <c r="J140" s="59" t="e">
        <f t="shared" si="36"/>
        <v>#DIV/0!</v>
      </c>
      <c r="K140" s="67">
        <f t="shared" si="53"/>
        <v>0</v>
      </c>
    </row>
    <row r="141" spans="2:11" ht="25.5" x14ac:dyDescent="0.25">
      <c r="B141" s="216">
        <v>3241</v>
      </c>
      <c r="C141" s="216"/>
      <c r="D141" s="216"/>
      <c r="E141" s="53" t="s">
        <v>206</v>
      </c>
      <c r="F141" s="67">
        <v>0</v>
      </c>
      <c r="G141" s="67">
        <v>0</v>
      </c>
      <c r="H141" s="67">
        <v>0</v>
      </c>
      <c r="I141" s="67">
        <v>1166.27</v>
      </c>
      <c r="J141" s="59" t="e">
        <f t="shared" si="36"/>
        <v>#DIV/0!</v>
      </c>
      <c r="K141" s="67">
        <f t="shared" si="53"/>
        <v>0</v>
      </c>
    </row>
    <row r="142" spans="2:11" x14ac:dyDescent="0.25">
      <c r="B142" s="210">
        <v>329</v>
      </c>
      <c r="C142" s="211"/>
      <c r="D142" s="212"/>
      <c r="E142" s="53" t="s">
        <v>174</v>
      </c>
      <c r="F142" s="67">
        <f>F145+F144+F143</f>
        <v>0</v>
      </c>
      <c r="G142" s="67">
        <f t="shared" ref="G142:H142" si="56">G145+G144+G143</f>
        <v>0</v>
      </c>
      <c r="H142" s="67">
        <f t="shared" si="56"/>
        <v>1830</v>
      </c>
      <c r="I142" s="67">
        <f>I145+I144+I143</f>
        <v>74.5</v>
      </c>
      <c r="J142" s="59">
        <f t="shared" si="36"/>
        <v>4.0710382513661196</v>
      </c>
      <c r="K142" s="67">
        <f t="shared" si="53"/>
        <v>0</v>
      </c>
    </row>
    <row r="143" spans="2:11" x14ac:dyDescent="0.25">
      <c r="B143" s="210">
        <v>3293</v>
      </c>
      <c r="C143" s="211"/>
      <c r="D143" s="212"/>
      <c r="E143" s="143" t="s">
        <v>176</v>
      </c>
      <c r="F143" s="67">
        <v>0</v>
      </c>
      <c r="G143" s="67">
        <v>0</v>
      </c>
      <c r="H143" s="67">
        <v>0</v>
      </c>
      <c r="I143" s="67">
        <v>74.5</v>
      </c>
      <c r="J143" s="59" t="e">
        <f t="shared" si="36"/>
        <v>#DIV/0!</v>
      </c>
      <c r="K143" s="67">
        <f t="shared" si="53"/>
        <v>0</v>
      </c>
    </row>
    <row r="144" spans="2:11" x14ac:dyDescent="0.25">
      <c r="B144" s="210">
        <v>3294</v>
      </c>
      <c r="C144" s="211"/>
      <c r="D144" s="212"/>
      <c r="E144" s="140" t="s">
        <v>216</v>
      </c>
      <c r="F144" s="67">
        <v>0</v>
      </c>
      <c r="G144" s="67">
        <v>0</v>
      </c>
      <c r="H144" s="67">
        <v>53</v>
      </c>
      <c r="I144" s="67">
        <v>0</v>
      </c>
      <c r="J144" s="59">
        <f t="shared" si="36"/>
        <v>0</v>
      </c>
      <c r="K144" s="67">
        <f t="shared" si="53"/>
        <v>0</v>
      </c>
    </row>
    <row r="145" spans="2:12" x14ac:dyDescent="0.25">
      <c r="B145" s="216">
        <v>3299</v>
      </c>
      <c r="C145" s="216"/>
      <c r="D145" s="216"/>
      <c r="E145" s="53" t="s">
        <v>174</v>
      </c>
      <c r="F145" s="67">
        <v>0</v>
      </c>
      <c r="G145" s="67">
        <v>0</v>
      </c>
      <c r="H145" s="67">
        <v>1777</v>
      </c>
      <c r="I145" s="67">
        <v>0</v>
      </c>
      <c r="J145" s="59">
        <f t="shared" si="36"/>
        <v>0</v>
      </c>
      <c r="K145" s="67">
        <f t="shared" si="53"/>
        <v>0</v>
      </c>
    </row>
    <row r="146" spans="2:12" x14ac:dyDescent="0.25">
      <c r="B146" s="216">
        <v>4</v>
      </c>
      <c r="C146" s="216"/>
      <c r="D146" s="216"/>
      <c r="E146" s="53" t="s">
        <v>6</v>
      </c>
      <c r="F146" s="67">
        <f>F147</f>
        <v>0</v>
      </c>
      <c r="G146" s="67">
        <f t="shared" ref="G146:I146" si="57">G147</f>
        <v>0</v>
      </c>
      <c r="H146" s="67">
        <f>H147</f>
        <v>23712</v>
      </c>
      <c r="I146" s="67">
        <f t="shared" si="57"/>
        <v>0</v>
      </c>
      <c r="J146" s="59">
        <f t="shared" si="36"/>
        <v>0</v>
      </c>
      <c r="K146" s="67">
        <f t="shared" si="53"/>
        <v>0</v>
      </c>
    </row>
    <row r="147" spans="2:12" ht="25.5" x14ac:dyDescent="0.25">
      <c r="B147" s="210">
        <v>42</v>
      </c>
      <c r="C147" s="211"/>
      <c r="D147" s="212"/>
      <c r="E147" s="140" t="s">
        <v>257</v>
      </c>
      <c r="F147" s="67">
        <f>F148+F150+F152</f>
        <v>0</v>
      </c>
      <c r="G147" s="67">
        <f t="shared" ref="G147:I147" si="58">G148+G150+G152</f>
        <v>0</v>
      </c>
      <c r="H147" s="67">
        <f>H148+H150+H152</f>
        <v>23712</v>
      </c>
      <c r="I147" s="67">
        <f t="shared" si="58"/>
        <v>0</v>
      </c>
      <c r="J147" s="59">
        <f t="shared" si="36"/>
        <v>0</v>
      </c>
      <c r="K147" s="67">
        <f t="shared" si="53"/>
        <v>0</v>
      </c>
    </row>
    <row r="148" spans="2:12" x14ac:dyDescent="0.25">
      <c r="B148" s="210">
        <v>422</v>
      </c>
      <c r="C148" s="211"/>
      <c r="D148" s="212"/>
      <c r="E148" s="140" t="s">
        <v>188</v>
      </c>
      <c r="F148" s="67">
        <f>F149</f>
        <v>0</v>
      </c>
      <c r="G148" s="67">
        <f t="shared" ref="G148:I148" si="59">G149</f>
        <v>0</v>
      </c>
      <c r="H148" s="67">
        <f t="shared" si="59"/>
        <v>20742</v>
      </c>
      <c r="I148" s="67">
        <f t="shared" si="59"/>
        <v>0</v>
      </c>
      <c r="J148" s="59">
        <f t="shared" si="36"/>
        <v>0</v>
      </c>
      <c r="K148" s="67">
        <f t="shared" si="53"/>
        <v>0</v>
      </c>
    </row>
    <row r="149" spans="2:12" x14ac:dyDescent="0.25">
      <c r="B149" s="216">
        <v>4224</v>
      </c>
      <c r="C149" s="216"/>
      <c r="D149" s="216"/>
      <c r="E149" s="53" t="s">
        <v>189</v>
      </c>
      <c r="F149" s="67">
        <v>0</v>
      </c>
      <c r="G149" s="67">
        <v>0</v>
      </c>
      <c r="H149" s="67">
        <v>20742</v>
      </c>
      <c r="I149" s="67">
        <v>0</v>
      </c>
      <c r="J149" s="59">
        <f t="shared" si="36"/>
        <v>0</v>
      </c>
      <c r="K149" s="67">
        <f t="shared" si="53"/>
        <v>0</v>
      </c>
    </row>
    <row r="150" spans="2:12" ht="25.5" x14ac:dyDescent="0.25">
      <c r="B150" s="210">
        <v>424</v>
      </c>
      <c r="C150" s="211"/>
      <c r="D150" s="212"/>
      <c r="E150" s="140" t="s">
        <v>264</v>
      </c>
      <c r="F150" s="67">
        <f>F151</f>
        <v>0</v>
      </c>
      <c r="G150" s="67">
        <f t="shared" ref="G150:I150" si="60">G151</f>
        <v>0</v>
      </c>
      <c r="H150" s="67">
        <f t="shared" si="60"/>
        <v>134</v>
      </c>
      <c r="I150" s="67">
        <f t="shared" si="60"/>
        <v>0</v>
      </c>
      <c r="J150" s="59">
        <f t="shared" si="36"/>
        <v>0</v>
      </c>
      <c r="K150" s="67">
        <f t="shared" si="53"/>
        <v>0</v>
      </c>
    </row>
    <row r="151" spans="2:12" x14ac:dyDescent="0.25">
      <c r="B151" s="210">
        <v>4241</v>
      </c>
      <c r="C151" s="211"/>
      <c r="D151" s="212"/>
      <c r="E151" s="140" t="s">
        <v>236</v>
      </c>
      <c r="F151" s="67">
        <v>0</v>
      </c>
      <c r="G151" s="67">
        <v>0</v>
      </c>
      <c r="H151" s="67">
        <v>134</v>
      </c>
      <c r="I151" s="67">
        <v>0</v>
      </c>
      <c r="J151" s="59">
        <f t="shared" si="36"/>
        <v>0</v>
      </c>
      <c r="K151" s="67">
        <f t="shared" si="53"/>
        <v>0</v>
      </c>
    </row>
    <row r="152" spans="2:12" x14ac:dyDescent="0.25">
      <c r="B152" s="210">
        <v>426</v>
      </c>
      <c r="C152" s="211"/>
      <c r="D152" s="212"/>
      <c r="E152" s="140" t="s">
        <v>192</v>
      </c>
      <c r="F152" s="67">
        <v>0</v>
      </c>
      <c r="G152" s="67">
        <v>0</v>
      </c>
      <c r="H152" s="67">
        <f>H153</f>
        <v>2836</v>
      </c>
      <c r="I152" s="67">
        <v>0</v>
      </c>
      <c r="J152" s="59">
        <f t="shared" si="36"/>
        <v>0</v>
      </c>
      <c r="K152" s="67">
        <f t="shared" si="53"/>
        <v>0</v>
      </c>
    </row>
    <row r="153" spans="2:12" x14ac:dyDescent="0.25">
      <c r="B153" s="216">
        <v>4262</v>
      </c>
      <c r="C153" s="216"/>
      <c r="D153" s="216"/>
      <c r="E153" s="53" t="s">
        <v>193</v>
      </c>
      <c r="F153" s="67">
        <v>0</v>
      </c>
      <c r="G153" s="67">
        <v>0</v>
      </c>
      <c r="H153" s="67">
        <v>2836</v>
      </c>
      <c r="I153" s="67">
        <v>0</v>
      </c>
      <c r="J153" s="59">
        <f t="shared" si="36"/>
        <v>0</v>
      </c>
      <c r="K153" s="67">
        <f t="shared" si="53"/>
        <v>0</v>
      </c>
    </row>
    <row r="154" spans="2:12" ht="14.45" customHeight="1" x14ac:dyDescent="0.25">
      <c r="B154" s="216" t="s">
        <v>212</v>
      </c>
      <c r="C154" s="216"/>
      <c r="D154" s="216"/>
      <c r="E154" s="53" t="s">
        <v>197</v>
      </c>
      <c r="F154" s="67"/>
      <c r="G154" s="67"/>
      <c r="H154" s="59"/>
      <c r="I154" s="59"/>
      <c r="J154" s="59"/>
      <c r="K154" s="59"/>
      <c r="L154" t="s">
        <v>317</v>
      </c>
    </row>
    <row r="155" spans="2:12" x14ac:dyDescent="0.25">
      <c r="B155" s="210" t="s">
        <v>211</v>
      </c>
      <c r="C155" s="211"/>
      <c r="D155" s="212"/>
      <c r="E155" s="53" t="s">
        <v>214</v>
      </c>
      <c r="F155" s="67"/>
      <c r="G155" s="67"/>
      <c r="H155" s="59"/>
      <c r="I155" s="59"/>
      <c r="J155" s="59"/>
      <c r="K155" s="59"/>
    </row>
    <row r="156" spans="2:12" x14ac:dyDescent="0.25">
      <c r="B156" s="210">
        <v>31</v>
      </c>
      <c r="C156" s="211"/>
      <c r="D156" s="212"/>
      <c r="E156" s="53" t="s">
        <v>213</v>
      </c>
      <c r="F156" s="67">
        <f>F157+F202</f>
        <v>154028.34999999995</v>
      </c>
      <c r="G156" s="67">
        <f>G157+G202</f>
        <v>183229</v>
      </c>
      <c r="H156" s="67">
        <f>H157+H202</f>
        <v>145948</v>
      </c>
      <c r="I156" s="148">
        <f>I157+I202+I218</f>
        <v>167439.24000000002</v>
      </c>
      <c r="J156" s="59">
        <f t="shared" si="36"/>
        <v>114.72527201469018</v>
      </c>
      <c r="K156" s="59">
        <f t="shared" si="37"/>
        <v>108.70676729316394</v>
      </c>
    </row>
    <row r="157" spans="2:12" x14ac:dyDescent="0.25">
      <c r="B157" s="210">
        <v>3</v>
      </c>
      <c r="C157" s="211"/>
      <c r="D157" s="212"/>
      <c r="E157" s="58" t="s">
        <v>4</v>
      </c>
      <c r="F157" s="67">
        <f>F158+F165+F192+F196+F199</f>
        <v>137734.16999999995</v>
      </c>
      <c r="G157" s="67">
        <f>G158+G165+G192+G196+G199</f>
        <v>160409</v>
      </c>
      <c r="H157" s="67">
        <f>H158+H165+H192+H196+H199</f>
        <v>144448</v>
      </c>
      <c r="I157" s="67">
        <f>I158+I165+I192+I196+I199</f>
        <v>163504.61000000002</v>
      </c>
      <c r="J157" s="59">
        <f t="shared" si="36"/>
        <v>113.19271294860435</v>
      </c>
      <c r="K157" s="59">
        <f t="shared" si="37"/>
        <v>118.71027356537603</v>
      </c>
    </row>
    <row r="158" spans="2:12" x14ac:dyDescent="0.25">
      <c r="B158" s="210">
        <v>31</v>
      </c>
      <c r="C158" s="211"/>
      <c r="D158" s="212"/>
      <c r="E158" s="58" t="s">
        <v>5</v>
      </c>
      <c r="F158" s="67">
        <f>F159+F161+F163</f>
        <v>24471.440000000002</v>
      </c>
      <c r="G158" s="67">
        <f>G159+G161+G163</f>
        <v>47550</v>
      </c>
      <c r="H158" s="67">
        <f t="shared" ref="H158" si="61">H159+H161+H163</f>
        <v>57425</v>
      </c>
      <c r="I158" s="67">
        <f>I159+I161+I163</f>
        <v>53009.81</v>
      </c>
      <c r="J158" s="59">
        <f t="shared" si="36"/>
        <v>92.311380060949062</v>
      </c>
      <c r="K158" s="59">
        <f t="shared" si="37"/>
        <v>216.61908739330417</v>
      </c>
    </row>
    <row r="159" spans="2:12" x14ac:dyDescent="0.25">
      <c r="B159" s="210">
        <v>311</v>
      </c>
      <c r="C159" s="211"/>
      <c r="D159" s="212"/>
      <c r="E159" s="58" t="s">
        <v>32</v>
      </c>
      <c r="F159" s="67">
        <f>F160</f>
        <v>16053.56</v>
      </c>
      <c r="G159" s="67">
        <f>G160</f>
        <v>33950</v>
      </c>
      <c r="H159" s="67">
        <f t="shared" ref="H159:I159" si="62">H160</f>
        <v>45000</v>
      </c>
      <c r="I159" s="67">
        <f t="shared" si="62"/>
        <v>39992.11</v>
      </c>
      <c r="J159" s="59">
        <f t="shared" si="36"/>
        <v>88.871355555555553</v>
      </c>
      <c r="K159" s="59">
        <f t="shared" si="37"/>
        <v>249.11676911538626</v>
      </c>
    </row>
    <row r="160" spans="2:12" x14ac:dyDescent="0.25">
      <c r="B160" s="216">
        <v>3111</v>
      </c>
      <c r="C160" s="216"/>
      <c r="D160" s="216"/>
      <c r="E160" s="53" t="s">
        <v>33</v>
      </c>
      <c r="F160" s="59">
        <v>16053.56</v>
      </c>
      <c r="G160" s="67">
        <v>33950</v>
      </c>
      <c r="H160" s="59">
        <v>45000</v>
      </c>
      <c r="I160" s="59">
        <v>39992.11</v>
      </c>
      <c r="J160" s="59">
        <f t="shared" si="36"/>
        <v>88.871355555555553</v>
      </c>
      <c r="K160" s="59">
        <f t="shared" si="37"/>
        <v>249.11676911538626</v>
      </c>
    </row>
    <row r="161" spans="2:11" x14ac:dyDescent="0.25">
      <c r="B161" s="217">
        <v>312</v>
      </c>
      <c r="C161" s="218"/>
      <c r="D161" s="219"/>
      <c r="E161" s="53" t="s">
        <v>151</v>
      </c>
      <c r="F161" s="67">
        <f>F162</f>
        <v>5769.05</v>
      </c>
      <c r="G161" s="67">
        <f>G162</f>
        <v>8000</v>
      </c>
      <c r="H161" s="67">
        <f t="shared" ref="H161:I161" si="63">H162</f>
        <v>5000</v>
      </c>
      <c r="I161" s="67">
        <f t="shared" si="63"/>
        <v>6534.68</v>
      </c>
      <c r="J161" s="59">
        <f t="shared" si="36"/>
        <v>130.6936</v>
      </c>
      <c r="K161" s="59">
        <f t="shared" si="37"/>
        <v>113.27133583518952</v>
      </c>
    </row>
    <row r="162" spans="2:11" x14ac:dyDescent="0.25">
      <c r="B162" s="217">
        <v>3121</v>
      </c>
      <c r="C162" s="218"/>
      <c r="D162" s="219"/>
      <c r="E162" s="53" t="s">
        <v>151</v>
      </c>
      <c r="F162" s="59">
        <v>5769.05</v>
      </c>
      <c r="G162" s="67">
        <v>8000</v>
      </c>
      <c r="H162" s="59">
        <v>5000</v>
      </c>
      <c r="I162" s="59">
        <v>6534.68</v>
      </c>
      <c r="J162" s="59">
        <f t="shared" si="36"/>
        <v>130.6936</v>
      </c>
      <c r="K162" s="59">
        <f t="shared" si="37"/>
        <v>113.27133583518952</v>
      </c>
    </row>
    <row r="163" spans="2:11" x14ac:dyDescent="0.25">
      <c r="B163" s="216">
        <v>313</v>
      </c>
      <c r="C163" s="216"/>
      <c r="D163" s="216"/>
      <c r="E163" s="53" t="s">
        <v>152</v>
      </c>
      <c r="F163" s="67">
        <f>F164</f>
        <v>2648.83</v>
      </c>
      <c r="G163" s="67">
        <f>G164</f>
        <v>5600</v>
      </c>
      <c r="H163" s="67">
        <f t="shared" ref="H163:I163" si="64">H164</f>
        <v>7425</v>
      </c>
      <c r="I163" s="67">
        <f t="shared" si="64"/>
        <v>6483.02</v>
      </c>
      <c r="J163" s="59">
        <f t="shared" si="36"/>
        <v>87.313400673400679</v>
      </c>
      <c r="K163" s="59">
        <f t="shared" si="37"/>
        <v>244.75032372783457</v>
      </c>
    </row>
    <row r="164" spans="2:11" ht="25.5" x14ac:dyDescent="0.25">
      <c r="B164" s="210">
        <v>3132</v>
      </c>
      <c r="C164" s="211"/>
      <c r="D164" s="212"/>
      <c r="E164" s="53" t="s">
        <v>153</v>
      </c>
      <c r="F164" s="59">
        <v>2648.83</v>
      </c>
      <c r="G164" s="67">
        <v>5600</v>
      </c>
      <c r="H164" s="59">
        <v>7425</v>
      </c>
      <c r="I164" s="59">
        <v>6483.02</v>
      </c>
      <c r="J164" s="59">
        <f t="shared" si="36"/>
        <v>87.313400673400679</v>
      </c>
      <c r="K164" s="59">
        <f t="shared" si="37"/>
        <v>244.75032372783457</v>
      </c>
    </row>
    <row r="165" spans="2:11" x14ac:dyDescent="0.25">
      <c r="B165" s="210">
        <v>32</v>
      </c>
      <c r="C165" s="211"/>
      <c r="D165" s="212"/>
      <c r="E165" s="58" t="s">
        <v>13</v>
      </c>
      <c r="F165" s="67">
        <f>F166+F171+F178+F185+F187</f>
        <v>106590.26999999997</v>
      </c>
      <c r="G165" s="67">
        <f>G166+G171+G178+G185+G187</f>
        <v>106859</v>
      </c>
      <c r="H165" s="67">
        <f>H166+H171+H178+H185+H187</f>
        <v>80523</v>
      </c>
      <c r="I165" s="67">
        <f>I166+I171+I178+I185+I187</f>
        <v>102341.89000000001</v>
      </c>
      <c r="J165" s="59">
        <f t="shared" si="36"/>
        <v>127.09646933174375</v>
      </c>
      <c r="K165" s="59">
        <f t="shared" si="37"/>
        <v>96.014289109127915</v>
      </c>
    </row>
    <row r="166" spans="2:11" x14ac:dyDescent="0.25">
      <c r="B166" s="210">
        <v>321</v>
      </c>
      <c r="C166" s="211"/>
      <c r="D166" s="212"/>
      <c r="E166" s="58" t="s">
        <v>253</v>
      </c>
      <c r="F166" s="67">
        <f>SUM(F167:F170)</f>
        <v>19704.71</v>
      </c>
      <c r="G166" s="67">
        <f>SUM(G167:G170)</f>
        <v>10802</v>
      </c>
      <c r="H166" s="67">
        <f t="shared" ref="H166" si="65">SUM(H167:H170)</f>
        <v>10877</v>
      </c>
      <c r="I166" s="67">
        <f>SUM(I167:I170)</f>
        <v>6084.2</v>
      </c>
      <c r="J166" s="59">
        <f t="shared" si="36"/>
        <v>55.936379516410774</v>
      </c>
      <c r="K166" s="59">
        <f t="shared" si="37"/>
        <v>30.876881720157261</v>
      </c>
    </row>
    <row r="167" spans="2:11" x14ac:dyDescent="0.25">
      <c r="B167" s="216">
        <v>3211</v>
      </c>
      <c r="C167" s="216"/>
      <c r="D167" s="216"/>
      <c r="E167" s="53" t="s">
        <v>35</v>
      </c>
      <c r="F167" s="59">
        <v>18681.34</v>
      </c>
      <c r="G167" s="67">
        <v>9802</v>
      </c>
      <c r="H167" s="59">
        <v>9802</v>
      </c>
      <c r="I167" s="59">
        <v>5834.78</v>
      </c>
      <c r="J167" s="59">
        <f t="shared" si="36"/>
        <v>59.52642317894307</v>
      </c>
      <c r="K167" s="59">
        <f t="shared" si="37"/>
        <v>31.233198475055858</v>
      </c>
    </row>
    <row r="168" spans="2:11" ht="25.5" x14ac:dyDescent="0.25">
      <c r="B168" s="210">
        <v>3212</v>
      </c>
      <c r="C168" s="211"/>
      <c r="D168" s="212"/>
      <c r="E168" s="53" t="s">
        <v>215</v>
      </c>
      <c r="F168" s="59">
        <v>9.76</v>
      </c>
      <c r="G168" s="67">
        <v>0</v>
      </c>
      <c r="H168" s="59">
        <v>50</v>
      </c>
      <c r="I168" s="59">
        <v>39.42</v>
      </c>
      <c r="J168" s="59">
        <f t="shared" si="36"/>
        <v>78.84</v>
      </c>
      <c r="K168" s="59">
        <f t="shared" si="37"/>
        <v>403.89344262295089</v>
      </c>
    </row>
    <row r="169" spans="2:11" x14ac:dyDescent="0.25">
      <c r="B169" s="216">
        <v>3213</v>
      </c>
      <c r="C169" s="216"/>
      <c r="D169" s="216"/>
      <c r="E169" s="53" t="s">
        <v>156</v>
      </c>
      <c r="F169" s="59">
        <v>893.61</v>
      </c>
      <c r="G169" s="67">
        <v>500</v>
      </c>
      <c r="H169" s="59">
        <v>1025</v>
      </c>
      <c r="I169" s="59">
        <v>180</v>
      </c>
      <c r="J169" s="59">
        <f t="shared" si="36"/>
        <v>17.560975609756095</v>
      </c>
      <c r="K169" s="59">
        <f t="shared" si="37"/>
        <v>20.143015409406789</v>
      </c>
    </row>
    <row r="170" spans="2:11" x14ac:dyDescent="0.25">
      <c r="B170" s="210">
        <v>3214</v>
      </c>
      <c r="C170" s="211"/>
      <c r="D170" s="212"/>
      <c r="E170" s="53" t="s">
        <v>157</v>
      </c>
      <c r="F170" s="59">
        <v>120</v>
      </c>
      <c r="G170" s="67">
        <v>500</v>
      </c>
      <c r="H170" s="59">
        <v>0</v>
      </c>
      <c r="I170" s="59">
        <v>30</v>
      </c>
      <c r="J170" s="59" t="e">
        <f t="shared" si="36"/>
        <v>#DIV/0!</v>
      </c>
      <c r="K170" s="59">
        <f t="shared" si="37"/>
        <v>25</v>
      </c>
    </row>
    <row r="171" spans="2:11" x14ac:dyDescent="0.25">
      <c r="B171" s="210">
        <v>322</v>
      </c>
      <c r="C171" s="211"/>
      <c r="D171" s="212"/>
      <c r="E171" s="53" t="s">
        <v>158</v>
      </c>
      <c r="F171" s="67">
        <f>F172+F173+F174+F175+F176+F177</f>
        <v>3723.91</v>
      </c>
      <c r="G171" s="67">
        <f>SUM(G172:G177)</f>
        <v>14805</v>
      </c>
      <c r="H171" s="67">
        <f t="shared" ref="H171" si="66">SUM(H172:H177)</f>
        <v>11200</v>
      </c>
      <c r="I171" s="67">
        <f>SUM(I172:I177)</f>
        <v>7172.7199999999993</v>
      </c>
      <c r="J171" s="59">
        <f t="shared" si="36"/>
        <v>64.042142857142849</v>
      </c>
      <c r="K171" s="59">
        <f t="shared" si="37"/>
        <v>192.61260341952408</v>
      </c>
    </row>
    <row r="172" spans="2:11" x14ac:dyDescent="0.25">
      <c r="B172" s="210">
        <v>3221</v>
      </c>
      <c r="C172" s="211"/>
      <c r="D172" s="212"/>
      <c r="E172" s="58" t="s">
        <v>159</v>
      </c>
      <c r="F172" s="59">
        <v>490.44</v>
      </c>
      <c r="G172" s="67">
        <v>1350</v>
      </c>
      <c r="H172" s="59">
        <v>700</v>
      </c>
      <c r="I172" s="59">
        <v>62.39</v>
      </c>
      <c r="J172" s="59">
        <f t="shared" si="36"/>
        <v>8.9128571428571437</v>
      </c>
      <c r="K172" s="59">
        <f t="shared" si="37"/>
        <v>12.721229915993801</v>
      </c>
    </row>
    <row r="173" spans="2:11" x14ac:dyDescent="0.25">
      <c r="B173" s="210">
        <v>3222</v>
      </c>
      <c r="C173" s="211"/>
      <c r="D173" s="212"/>
      <c r="E173" s="58" t="s">
        <v>265</v>
      </c>
      <c r="F173" s="59">
        <v>1160.3599999999999</v>
      </c>
      <c r="G173" s="67">
        <v>8000</v>
      </c>
      <c r="H173" s="59">
        <v>2000</v>
      </c>
      <c r="I173" s="146">
        <v>2851.58</v>
      </c>
      <c r="J173" s="59">
        <f t="shared" si="36"/>
        <v>142.57899999999998</v>
      </c>
      <c r="K173" s="59">
        <f t="shared" si="37"/>
        <v>245.74959495329037</v>
      </c>
    </row>
    <row r="174" spans="2:11" x14ac:dyDescent="0.25">
      <c r="B174" s="210">
        <v>3223</v>
      </c>
      <c r="C174" s="211"/>
      <c r="D174" s="212"/>
      <c r="E174" s="58" t="s">
        <v>160</v>
      </c>
      <c r="F174" s="59">
        <v>68.790000000000006</v>
      </c>
      <c r="G174" s="67">
        <v>1500</v>
      </c>
      <c r="H174" s="59">
        <v>300</v>
      </c>
      <c r="I174" s="59">
        <v>120.9</v>
      </c>
      <c r="J174" s="59">
        <f t="shared" si="36"/>
        <v>40.300000000000004</v>
      </c>
      <c r="K174" s="59">
        <f t="shared" si="37"/>
        <v>175.7522895769734</v>
      </c>
    </row>
    <row r="175" spans="2:11" ht="25.5" x14ac:dyDescent="0.25">
      <c r="B175" s="216">
        <v>3224</v>
      </c>
      <c r="C175" s="216"/>
      <c r="D175" s="216"/>
      <c r="E175" s="53" t="s">
        <v>161</v>
      </c>
      <c r="F175" s="59">
        <v>752.97</v>
      </c>
      <c r="G175" s="67">
        <v>1655</v>
      </c>
      <c r="H175" s="59">
        <v>1200</v>
      </c>
      <c r="I175" s="59">
        <v>769.52</v>
      </c>
      <c r="J175" s="59">
        <f t="shared" si="36"/>
        <v>64.126666666666665</v>
      </c>
      <c r="K175" s="59">
        <f t="shared" si="37"/>
        <v>102.19796273423907</v>
      </c>
    </row>
    <row r="176" spans="2:11" x14ac:dyDescent="0.25">
      <c r="B176" s="216">
        <v>3225</v>
      </c>
      <c r="C176" s="216"/>
      <c r="D176" s="216"/>
      <c r="E176" s="53" t="s">
        <v>205</v>
      </c>
      <c r="F176" s="59">
        <v>129.59</v>
      </c>
      <c r="G176" s="67">
        <v>1500</v>
      </c>
      <c r="H176" s="59">
        <v>7000</v>
      </c>
      <c r="I176" s="59">
        <v>3276.09</v>
      </c>
      <c r="J176" s="59">
        <f t="shared" si="36"/>
        <v>46.801285714285719</v>
      </c>
      <c r="K176" s="59">
        <f t="shared" si="37"/>
        <v>2528.0422872135196</v>
      </c>
    </row>
    <row r="177" spans="2:11" x14ac:dyDescent="0.25">
      <c r="B177" s="216">
        <v>3227</v>
      </c>
      <c r="C177" s="216"/>
      <c r="D177" s="216"/>
      <c r="E177" s="53" t="s">
        <v>255</v>
      </c>
      <c r="F177" s="59">
        <v>1121.76</v>
      </c>
      <c r="G177" s="67">
        <v>800</v>
      </c>
      <c r="H177" s="59">
        <v>0</v>
      </c>
      <c r="I177" s="59">
        <v>92.24</v>
      </c>
      <c r="J177" s="59" t="e">
        <f t="shared" si="36"/>
        <v>#DIV/0!</v>
      </c>
      <c r="K177" s="59">
        <f t="shared" si="37"/>
        <v>8.222792754243331</v>
      </c>
    </row>
    <row r="178" spans="2:11" x14ac:dyDescent="0.25">
      <c r="B178" s="210">
        <v>323</v>
      </c>
      <c r="C178" s="211"/>
      <c r="D178" s="212"/>
      <c r="E178" s="53" t="s">
        <v>163</v>
      </c>
      <c r="F178" s="67">
        <f>SUM(F179:F184)</f>
        <v>78558.199999999983</v>
      </c>
      <c r="G178" s="67">
        <f>SUM(G179:G184)</f>
        <v>66066</v>
      </c>
      <c r="H178" s="67">
        <f>SUM(H179:H184)</f>
        <v>50879</v>
      </c>
      <c r="I178" s="67">
        <f>SUM(I179:I184)</f>
        <v>81227.680000000008</v>
      </c>
      <c r="J178" s="59">
        <f t="shared" si="36"/>
        <v>159.64873523457618</v>
      </c>
      <c r="K178" s="59">
        <f t="shared" si="37"/>
        <v>103.39809211514523</v>
      </c>
    </row>
    <row r="179" spans="2:11" x14ac:dyDescent="0.25">
      <c r="B179" s="210">
        <v>3231</v>
      </c>
      <c r="C179" s="211"/>
      <c r="D179" s="212"/>
      <c r="E179" s="58" t="s">
        <v>164</v>
      </c>
      <c r="F179" s="59">
        <v>815.75</v>
      </c>
      <c r="G179" s="67">
        <v>1527</v>
      </c>
      <c r="H179" s="59">
        <v>600</v>
      </c>
      <c r="I179" s="59">
        <v>531.52</v>
      </c>
      <c r="J179" s="59">
        <f t="shared" si="36"/>
        <v>88.586666666666673</v>
      </c>
      <c r="K179" s="59">
        <f t="shared" si="37"/>
        <v>65.157217284707329</v>
      </c>
    </row>
    <row r="180" spans="2:11" x14ac:dyDescent="0.25">
      <c r="B180" s="210">
        <v>3232</v>
      </c>
      <c r="C180" s="211"/>
      <c r="D180" s="212"/>
      <c r="E180" s="58" t="s">
        <v>165</v>
      </c>
      <c r="F180" s="59">
        <v>597.52</v>
      </c>
      <c r="G180" s="67">
        <v>14925</v>
      </c>
      <c r="H180" s="59">
        <v>10000</v>
      </c>
      <c r="I180" s="59">
        <v>781.35</v>
      </c>
      <c r="J180" s="59">
        <f t="shared" si="36"/>
        <v>7.8134999999999994</v>
      </c>
      <c r="K180" s="59">
        <f t="shared" si="37"/>
        <v>130.76549738920872</v>
      </c>
    </row>
    <row r="181" spans="2:11" x14ac:dyDescent="0.25">
      <c r="B181" s="210">
        <v>3233</v>
      </c>
      <c r="C181" s="211"/>
      <c r="D181" s="212"/>
      <c r="E181" s="58" t="s">
        <v>166</v>
      </c>
      <c r="F181" s="59">
        <v>2311.79</v>
      </c>
      <c r="G181" s="67">
        <v>3326</v>
      </c>
      <c r="H181" s="59">
        <v>0</v>
      </c>
      <c r="I181" s="59">
        <v>0</v>
      </c>
      <c r="J181" s="59" t="e">
        <f t="shared" si="36"/>
        <v>#DIV/0!</v>
      </c>
      <c r="K181" s="59">
        <f t="shared" si="37"/>
        <v>0</v>
      </c>
    </row>
    <row r="182" spans="2:11" x14ac:dyDescent="0.25">
      <c r="B182" s="216">
        <v>3235</v>
      </c>
      <c r="C182" s="216"/>
      <c r="D182" s="216"/>
      <c r="E182" s="53" t="s">
        <v>168</v>
      </c>
      <c r="F182" s="59">
        <v>49.94</v>
      </c>
      <c r="G182" s="67">
        <v>884</v>
      </c>
      <c r="H182" s="59">
        <v>0</v>
      </c>
      <c r="I182" s="59">
        <v>51.95</v>
      </c>
      <c r="J182" s="59" t="e">
        <f t="shared" si="36"/>
        <v>#DIV/0!</v>
      </c>
      <c r="K182" s="59">
        <f t="shared" si="37"/>
        <v>104.02482979575491</v>
      </c>
    </row>
    <row r="183" spans="2:11" x14ac:dyDescent="0.25">
      <c r="B183" s="210">
        <v>3237</v>
      </c>
      <c r="C183" s="211"/>
      <c r="D183" s="212"/>
      <c r="E183" s="58" t="s">
        <v>170</v>
      </c>
      <c r="F183" s="59">
        <v>62788.02</v>
      </c>
      <c r="G183" s="67">
        <v>30792</v>
      </c>
      <c r="H183" s="59">
        <v>30279</v>
      </c>
      <c r="I183" s="59">
        <v>74881.23</v>
      </c>
      <c r="J183" s="59">
        <f t="shared" si="36"/>
        <v>247.30417120776775</v>
      </c>
      <c r="K183" s="59">
        <f t="shared" si="37"/>
        <v>119.26037801478691</v>
      </c>
    </row>
    <row r="184" spans="2:11" x14ac:dyDescent="0.25">
      <c r="B184" s="210">
        <v>3239</v>
      </c>
      <c r="C184" s="211"/>
      <c r="D184" s="212"/>
      <c r="E184" s="58" t="s">
        <v>172</v>
      </c>
      <c r="F184" s="59">
        <v>11995.18</v>
      </c>
      <c r="G184" s="67">
        <v>14612</v>
      </c>
      <c r="H184" s="59">
        <v>10000</v>
      </c>
      <c r="I184" s="59">
        <v>4981.63</v>
      </c>
      <c r="J184" s="59">
        <f t="shared" si="36"/>
        <v>49.816300000000005</v>
      </c>
      <c r="K184" s="59">
        <f t="shared" si="37"/>
        <v>41.530264656303615</v>
      </c>
    </row>
    <row r="185" spans="2:11" ht="25.5" x14ac:dyDescent="0.25">
      <c r="B185" s="216">
        <v>324</v>
      </c>
      <c r="C185" s="216"/>
      <c r="D185" s="216"/>
      <c r="E185" s="53" t="s">
        <v>206</v>
      </c>
      <c r="F185" s="67">
        <f>F186</f>
        <v>141</v>
      </c>
      <c r="G185" s="67">
        <f>G186</f>
        <v>1156</v>
      </c>
      <c r="H185" s="67">
        <f t="shared" ref="H185:I185" si="67">H186</f>
        <v>100</v>
      </c>
      <c r="I185" s="67">
        <f t="shared" si="67"/>
        <v>40</v>
      </c>
      <c r="J185" s="59">
        <f t="shared" si="36"/>
        <v>40</v>
      </c>
      <c r="K185" s="59">
        <f t="shared" si="37"/>
        <v>28.368794326241137</v>
      </c>
    </row>
    <row r="186" spans="2:11" ht="25.5" x14ac:dyDescent="0.25">
      <c r="B186" s="216">
        <v>3241</v>
      </c>
      <c r="C186" s="216"/>
      <c r="D186" s="216"/>
      <c r="E186" s="53" t="s">
        <v>206</v>
      </c>
      <c r="F186" s="67">
        <v>141</v>
      </c>
      <c r="G186" s="67">
        <v>1156</v>
      </c>
      <c r="H186" s="59">
        <v>100</v>
      </c>
      <c r="I186" s="59">
        <v>40</v>
      </c>
      <c r="J186" s="59">
        <f t="shared" si="36"/>
        <v>40</v>
      </c>
      <c r="K186" s="59">
        <f t="shared" si="37"/>
        <v>28.368794326241137</v>
      </c>
    </row>
    <row r="187" spans="2:11" x14ac:dyDescent="0.25">
      <c r="B187" s="210">
        <v>329</v>
      </c>
      <c r="C187" s="211"/>
      <c r="D187" s="212"/>
      <c r="E187" s="53" t="s">
        <v>174</v>
      </c>
      <c r="F187" s="67">
        <f>F188+F189+F190+F191</f>
        <v>4462.4500000000007</v>
      </c>
      <c r="G187" s="67">
        <f>SUM(G188:G191)</f>
        <v>14030</v>
      </c>
      <c r="H187" s="67">
        <f>SUM(H188:H191)</f>
        <v>7467</v>
      </c>
      <c r="I187" s="67">
        <f>I188+I189+I190+I191</f>
        <v>7817.2900000000009</v>
      </c>
      <c r="J187" s="59">
        <f t="shared" si="36"/>
        <v>104.69117450113836</v>
      </c>
      <c r="K187" s="59">
        <f t="shared" si="37"/>
        <v>175.17932974038922</v>
      </c>
    </row>
    <row r="188" spans="2:11" x14ac:dyDescent="0.25">
      <c r="B188" s="210">
        <v>3292</v>
      </c>
      <c r="C188" s="211"/>
      <c r="D188" s="212"/>
      <c r="E188" s="58" t="s">
        <v>175</v>
      </c>
      <c r="F188" s="59">
        <v>228.81</v>
      </c>
      <c r="G188" s="67">
        <v>4000</v>
      </c>
      <c r="H188" s="59">
        <v>4200</v>
      </c>
      <c r="I188" s="59">
        <v>4114.0200000000004</v>
      </c>
      <c r="J188" s="59">
        <f t="shared" si="36"/>
        <v>97.952857142857155</v>
      </c>
      <c r="K188" s="59">
        <f t="shared" si="37"/>
        <v>1798.0070801101351</v>
      </c>
    </row>
    <row r="189" spans="2:11" x14ac:dyDescent="0.25">
      <c r="B189" s="210">
        <v>3293</v>
      </c>
      <c r="C189" s="211"/>
      <c r="D189" s="212"/>
      <c r="E189" s="58" t="s">
        <v>176</v>
      </c>
      <c r="F189" s="59">
        <v>1770.67</v>
      </c>
      <c r="G189" s="67">
        <v>2230</v>
      </c>
      <c r="H189" s="59">
        <v>500</v>
      </c>
      <c r="I189" s="59">
        <v>406.06</v>
      </c>
      <c r="J189" s="59">
        <f t="shared" si="36"/>
        <v>81.211999999999989</v>
      </c>
      <c r="K189" s="59">
        <f t="shared" si="37"/>
        <v>22.932562250447567</v>
      </c>
    </row>
    <row r="190" spans="2:11" x14ac:dyDescent="0.25">
      <c r="B190" s="210">
        <v>3294</v>
      </c>
      <c r="C190" s="211"/>
      <c r="D190" s="212"/>
      <c r="E190" s="58" t="s">
        <v>216</v>
      </c>
      <c r="F190" s="59">
        <v>1956.66</v>
      </c>
      <c r="G190" s="67">
        <v>1800</v>
      </c>
      <c r="H190" s="59">
        <v>1500</v>
      </c>
      <c r="I190" s="59">
        <v>1545.94</v>
      </c>
      <c r="J190" s="59">
        <f t="shared" si="36"/>
        <v>103.06266666666669</v>
      </c>
      <c r="K190" s="59">
        <f t="shared" si="37"/>
        <v>79.009127799413278</v>
      </c>
    </row>
    <row r="191" spans="2:11" x14ac:dyDescent="0.25">
      <c r="B191" s="216">
        <v>3299</v>
      </c>
      <c r="C191" s="216"/>
      <c r="D191" s="216"/>
      <c r="E191" s="53" t="s">
        <v>174</v>
      </c>
      <c r="F191" s="59">
        <v>506.31</v>
      </c>
      <c r="G191" s="67">
        <v>6000</v>
      </c>
      <c r="H191" s="59">
        <v>1267</v>
      </c>
      <c r="I191" s="59">
        <v>1751.27</v>
      </c>
      <c r="J191" s="59">
        <f t="shared" si="36"/>
        <v>138.22178374112076</v>
      </c>
      <c r="K191" s="59">
        <f t="shared" si="37"/>
        <v>345.88888230530699</v>
      </c>
    </row>
    <row r="192" spans="2:11" x14ac:dyDescent="0.25">
      <c r="B192" s="210">
        <v>34</v>
      </c>
      <c r="C192" s="211"/>
      <c r="D192" s="212"/>
      <c r="E192" s="53" t="s">
        <v>178</v>
      </c>
      <c r="F192" s="67">
        <f>F193</f>
        <v>30.35</v>
      </c>
      <c r="G192" s="67">
        <f>G193</f>
        <v>0</v>
      </c>
      <c r="H192" s="67">
        <f t="shared" ref="H192:J192" si="68">H193</f>
        <v>0</v>
      </c>
      <c r="I192" s="67">
        <f t="shared" si="68"/>
        <v>0</v>
      </c>
      <c r="J192" s="67" t="e">
        <f t="shared" si="68"/>
        <v>#DIV/0!</v>
      </c>
      <c r="K192" s="59">
        <f t="shared" si="37"/>
        <v>0</v>
      </c>
    </row>
    <row r="193" spans="2:11" x14ac:dyDescent="0.25">
      <c r="B193" s="210">
        <v>343</v>
      </c>
      <c r="C193" s="211"/>
      <c r="D193" s="212"/>
      <c r="E193" s="58" t="s">
        <v>179</v>
      </c>
      <c r="F193" s="67">
        <f>F195+F194</f>
        <v>30.35</v>
      </c>
      <c r="G193" s="67">
        <f>G195+G194</f>
        <v>0</v>
      </c>
      <c r="H193" s="67">
        <f t="shared" ref="H193:J194" si="69">H195+H194</f>
        <v>0</v>
      </c>
      <c r="I193" s="67">
        <f t="shared" si="69"/>
        <v>0</v>
      </c>
      <c r="J193" s="67" t="e">
        <f t="shared" si="69"/>
        <v>#DIV/0!</v>
      </c>
      <c r="K193" s="59">
        <f t="shared" si="37"/>
        <v>0</v>
      </c>
    </row>
    <row r="194" spans="2:11" ht="25.5" x14ac:dyDescent="0.25">
      <c r="B194" s="110">
        <v>3431</v>
      </c>
      <c r="C194" s="111"/>
      <c r="D194" s="112"/>
      <c r="E194" s="112" t="s">
        <v>180</v>
      </c>
      <c r="F194" s="67">
        <v>0</v>
      </c>
      <c r="G194" s="67">
        <v>0</v>
      </c>
      <c r="H194" s="67">
        <v>0</v>
      </c>
      <c r="I194" s="67">
        <v>0</v>
      </c>
      <c r="J194" s="67" t="e">
        <f t="shared" si="69"/>
        <v>#DIV/0!</v>
      </c>
      <c r="K194" s="59" t="e">
        <f t="shared" si="37"/>
        <v>#DIV/0!</v>
      </c>
    </row>
    <row r="195" spans="2:11" ht="25.5" x14ac:dyDescent="0.25">
      <c r="B195" s="210">
        <v>3432</v>
      </c>
      <c r="C195" s="211"/>
      <c r="D195" s="212"/>
      <c r="E195" s="58" t="s">
        <v>181</v>
      </c>
      <c r="F195" s="59">
        <v>30.35</v>
      </c>
      <c r="G195" s="67">
        <v>0</v>
      </c>
      <c r="H195" s="59">
        <f>G195</f>
        <v>0</v>
      </c>
      <c r="I195" s="59">
        <v>0</v>
      </c>
      <c r="J195" s="59" t="e">
        <f t="shared" si="36"/>
        <v>#DIV/0!</v>
      </c>
      <c r="K195" s="59">
        <f t="shared" si="37"/>
        <v>0</v>
      </c>
    </row>
    <row r="196" spans="2:11" ht="25.5" x14ac:dyDescent="0.25">
      <c r="B196" s="210">
        <v>36</v>
      </c>
      <c r="C196" s="211"/>
      <c r="D196" s="212"/>
      <c r="E196" s="58" t="s">
        <v>183</v>
      </c>
      <c r="F196" s="67">
        <f>F197</f>
        <v>5192.1099999999997</v>
      </c>
      <c r="G196" s="67">
        <f>G197</f>
        <v>6000</v>
      </c>
      <c r="H196" s="67">
        <f t="shared" ref="H196:I196" si="70">H197</f>
        <v>6000</v>
      </c>
      <c r="I196" s="67">
        <f t="shared" si="70"/>
        <v>6402.91</v>
      </c>
      <c r="J196" s="59">
        <f t="shared" si="36"/>
        <v>106.71516666666668</v>
      </c>
      <c r="K196" s="59">
        <f t="shared" si="37"/>
        <v>123.31999899848039</v>
      </c>
    </row>
    <row r="197" spans="2:11" ht="25.5" x14ac:dyDescent="0.25">
      <c r="B197" s="210">
        <v>369</v>
      </c>
      <c r="C197" s="211"/>
      <c r="D197" s="212"/>
      <c r="E197" s="58" t="s">
        <v>82</v>
      </c>
      <c r="F197" s="67">
        <f>F198</f>
        <v>5192.1099999999997</v>
      </c>
      <c r="G197" s="67">
        <f>G198</f>
        <v>6000</v>
      </c>
      <c r="H197" s="67">
        <f t="shared" ref="H197:I197" si="71">H198</f>
        <v>6000</v>
      </c>
      <c r="I197" s="67">
        <f t="shared" si="71"/>
        <v>6402.91</v>
      </c>
      <c r="J197" s="59">
        <f t="shared" si="36"/>
        <v>106.71516666666668</v>
      </c>
      <c r="K197" s="59">
        <f t="shared" si="37"/>
        <v>123.31999899848039</v>
      </c>
    </row>
    <row r="198" spans="2:11" ht="25.5" x14ac:dyDescent="0.25">
      <c r="B198" s="210">
        <v>3691</v>
      </c>
      <c r="C198" s="211"/>
      <c r="D198" s="212"/>
      <c r="E198" s="58" t="s">
        <v>256</v>
      </c>
      <c r="F198" s="59">
        <v>5192.1099999999997</v>
      </c>
      <c r="G198" s="67">
        <v>6000</v>
      </c>
      <c r="H198" s="59">
        <v>6000</v>
      </c>
      <c r="I198" s="59">
        <v>6402.91</v>
      </c>
      <c r="J198" s="59">
        <f t="shared" si="36"/>
        <v>106.71516666666668</v>
      </c>
      <c r="K198" s="59">
        <f t="shared" si="37"/>
        <v>123.31999899848039</v>
      </c>
    </row>
    <row r="199" spans="2:11" x14ac:dyDescent="0.25">
      <c r="B199" s="92">
        <v>38</v>
      </c>
      <c r="C199" s="93"/>
      <c r="D199" s="94"/>
      <c r="E199" s="94" t="s">
        <v>277</v>
      </c>
      <c r="F199" s="67">
        <f>F200</f>
        <v>1450</v>
      </c>
      <c r="G199" s="67">
        <f t="shared" ref="G199:I200" si="72">G200</f>
        <v>0</v>
      </c>
      <c r="H199" s="67">
        <f t="shared" si="72"/>
        <v>500</v>
      </c>
      <c r="I199" s="67">
        <f t="shared" si="72"/>
        <v>1750</v>
      </c>
      <c r="J199" s="59">
        <f t="shared" si="36"/>
        <v>350</v>
      </c>
      <c r="K199" s="59">
        <f t="shared" si="37"/>
        <v>120.68965517241379</v>
      </c>
    </row>
    <row r="200" spans="2:11" x14ac:dyDescent="0.25">
      <c r="B200" s="92">
        <v>381</v>
      </c>
      <c r="C200" s="93"/>
      <c r="D200" s="94"/>
      <c r="E200" s="94" t="s">
        <v>91</v>
      </c>
      <c r="F200" s="67">
        <f>F201</f>
        <v>1450</v>
      </c>
      <c r="G200" s="67">
        <f t="shared" si="72"/>
        <v>0</v>
      </c>
      <c r="H200" s="67">
        <f t="shared" si="72"/>
        <v>500</v>
      </c>
      <c r="I200" s="67">
        <f t="shared" si="72"/>
        <v>1750</v>
      </c>
      <c r="J200" s="59">
        <f t="shared" si="36"/>
        <v>350</v>
      </c>
      <c r="K200" s="59">
        <f t="shared" si="37"/>
        <v>120.68965517241379</v>
      </c>
    </row>
    <row r="201" spans="2:11" x14ac:dyDescent="0.25">
      <c r="B201" s="92">
        <v>3811</v>
      </c>
      <c r="C201" s="93"/>
      <c r="D201" s="94"/>
      <c r="E201" s="94" t="s">
        <v>278</v>
      </c>
      <c r="F201" s="67">
        <v>1450</v>
      </c>
      <c r="G201" s="67">
        <v>0</v>
      </c>
      <c r="H201" s="67">
        <v>500</v>
      </c>
      <c r="I201" s="67">
        <v>1750</v>
      </c>
      <c r="J201" s="59">
        <f t="shared" si="36"/>
        <v>350</v>
      </c>
      <c r="K201" s="59">
        <f t="shared" si="37"/>
        <v>120.68965517241379</v>
      </c>
    </row>
    <row r="202" spans="2:11" x14ac:dyDescent="0.25">
      <c r="B202" s="216">
        <v>4</v>
      </c>
      <c r="C202" s="216"/>
      <c r="D202" s="216"/>
      <c r="E202" s="53" t="s">
        <v>6</v>
      </c>
      <c r="F202" s="67">
        <f>F203+F206</f>
        <v>16294.18</v>
      </c>
      <c r="G202" s="67">
        <f>G203+G206</f>
        <v>22820</v>
      </c>
      <c r="H202" s="67">
        <f t="shared" ref="H202" si="73">H203+H206</f>
        <v>1500</v>
      </c>
      <c r="I202" s="67">
        <f>I203+I206</f>
        <v>2174.63</v>
      </c>
      <c r="J202" s="59">
        <f t="shared" si="36"/>
        <v>144.97533333333334</v>
      </c>
      <c r="K202" s="59">
        <f t="shared" si="37"/>
        <v>13.346053621599859</v>
      </c>
    </row>
    <row r="203" spans="2:11" ht="25.5" x14ac:dyDescent="0.25">
      <c r="B203" s="216">
        <v>41</v>
      </c>
      <c r="C203" s="216"/>
      <c r="D203" s="216"/>
      <c r="E203" s="53" t="s">
        <v>259</v>
      </c>
      <c r="F203" s="67">
        <f>F204</f>
        <v>0</v>
      </c>
      <c r="G203" s="67">
        <f>G204</f>
        <v>3200</v>
      </c>
      <c r="H203" s="67">
        <f t="shared" ref="H203:I203" si="74">H204</f>
        <v>0</v>
      </c>
      <c r="I203" s="67">
        <f t="shared" si="74"/>
        <v>0</v>
      </c>
      <c r="J203" s="59" t="e">
        <f t="shared" si="36"/>
        <v>#DIV/0!</v>
      </c>
      <c r="K203" s="59" t="e">
        <f t="shared" si="37"/>
        <v>#DIV/0!</v>
      </c>
    </row>
    <row r="204" spans="2:11" x14ac:dyDescent="0.25">
      <c r="B204" s="210">
        <v>412</v>
      </c>
      <c r="C204" s="211"/>
      <c r="D204" s="212"/>
      <c r="E204" s="53" t="s">
        <v>235</v>
      </c>
      <c r="F204" s="67">
        <f>F205</f>
        <v>0</v>
      </c>
      <c r="G204" s="67">
        <f>G205</f>
        <v>3200</v>
      </c>
      <c r="H204" s="67">
        <f t="shared" ref="H204:I204" si="75">H205</f>
        <v>0</v>
      </c>
      <c r="I204" s="67">
        <f t="shared" si="75"/>
        <v>0</v>
      </c>
      <c r="J204" s="59" t="e">
        <f t="shared" si="36"/>
        <v>#DIV/0!</v>
      </c>
      <c r="K204" s="59" t="e">
        <f t="shared" si="37"/>
        <v>#DIV/0!</v>
      </c>
    </row>
    <row r="205" spans="2:11" x14ac:dyDescent="0.25">
      <c r="B205" s="210">
        <v>4123</v>
      </c>
      <c r="C205" s="211"/>
      <c r="D205" s="212"/>
      <c r="E205" s="58" t="s">
        <v>186</v>
      </c>
      <c r="F205" s="67">
        <v>0</v>
      </c>
      <c r="G205" s="67">
        <v>3200</v>
      </c>
      <c r="H205" s="59">
        <v>0</v>
      </c>
      <c r="I205" s="59">
        <v>0</v>
      </c>
      <c r="J205" s="59" t="e">
        <f t="shared" si="36"/>
        <v>#DIV/0!</v>
      </c>
      <c r="K205" s="59" t="e">
        <f t="shared" si="37"/>
        <v>#DIV/0!</v>
      </c>
    </row>
    <row r="206" spans="2:11" ht="25.5" x14ac:dyDescent="0.25">
      <c r="B206" s="210">
        <v>42</v>
      </c>
      <c r="C206" s="211"/>
      <c r="D206" s="212"/>
      <c r="E206" s="58" t="s">
        <v>257</v>
      </c>
      <c r="F206" s="67">
        <f>F207+F214+F216+F212</f>
        <v>16294.18</v>
      </c>
      <c r="G206" s="67">
        <f>G207+G214+G216+G212</f>
        <v>19620</v>
      </c>
      <c r="H206" s="67">
        <f t="shared" ref="H206:J206" si="76">H207+H214+H216+H212</f>
        <v>1500</v>
      </c>
      <c r="I206" s="67">
        <f>I207+I214</f>
        <v>2174.63</v>
      </c>
      <c r="J206" s="67" t="e">
        <f t="shared" si="76"/>
        <v>#DIV/0!</v>
      </c>
      <c r="K206" s="59">
        <f t="shared" si="37"/>
        <v>13.346053621599859</v>
      </c>
    </row>
    <row r="207" spans="2:11" x14ac:dyDescent="0.25">
      <c r="B207" s="210">
        <v>422</v>
      </c>
      <c r="C207" s="211"/>
      <c r="D207" s="212"/>
      <c r="E207" s="58" t="s">
        <v>188</v>
      </c>
      <c r="F207" s="67">
        <f>SUM(F208:F211)</f>
        <v>6334.75</v>
      </c>
      <c r="G207" s="67">
        <f>SUM(G208:G211)</f>
        <v>18620</v>
      </c>
      <c r="H207" s="67">
        <f t="shared" ref="H207" si="77">SUM(H208:H211)</f>
        <v>1500</v>
      </c>
      <c r="I207" s="67">
        <f>SUM(I208:I211)</f>
        <v>1817.2400000000002</v>
      </c>
      <c r="J207" s="59">
        <f t="shared" si="36"/>
        <v>121.14933333333336</v>
      </c>
      <c r="K207" s="59">
        <f t="shared" si="37"/>
        <v>28.686846363313474</v>
      </c>
    </row>
    <row r="208" spans="2:11" x14ac:dyDescent="0.25">
      <c r="B208" s="216">
        <v>4221</v>
      </c>
      <c r="C208" s="216"/>
      <c r="D208" s="216"/>
      <c r="E208" s="53" t="s">
        <v>94</v>
      </c>
      <c r="F208" s="59">
        <v>3964.75</v>
      </c>
      <c r="G208" s="67">
        <v>9000</v>
      </c>
      <c r="H208" s="59">
        <v>0</v>
      </c>
      <c r="I208" s="59">
        <v>0</v>
      </c>
      <c r="J208" s="59" t="e">
        <f t="shared" si="36"/>
        <v>#DIV/0!</v>
      </c>
      <c r="K208" s="59">
        <f t="shared" si="37"/>
        <v>0</v>
      </c>
    </row>
    <row r="209" spans="2:11" x14ac:dyDescent="0.25">
      <c r="B209" s="216">
        <v>4224</v>
      </c>
      <c r="C209" s="216"/>
      <c r="D209" s="216"/>
      <c r="E209" s="53" t="s">
        <v>189</v>
      </c>
      <c r="F209" s="59">
        <v>0</v>
      </c>
      <c r="G209" s="67">
        <v>4620</v>
      </c>
      <c r="H209" s="59">
        <v>1500</v>
      </c>
      <c r="I209" s="59">
        <v>1283.6300000000001</v>
      </c>
      <c r="J209" s="59">
        <f t="shared" si="36"/>
        <v>85.575333333333333</v>
      </c>
      <c r="K209" s="59" t="e">
        <f t="shared" si="37"/>
        <v>#DIV/0!</v>
      </c>
    </row>
    <row r="210" spans="2:11" x14ac:dyDescent="0.25">
      <c r="B210" s="210">
        <v>4225</v>
      </c>
      <c r="C210" s="211"/>
      <c r="D210" s="212"/>
      <c r="E210" s="53" t="s">
        <v>190</v>
      </c>
      <c r="F210" s="59">
        <f>2370</f>
        <v>2370</v>
      </c>
      <c r="G210" s="67">
        <v>0</v>
      </c>
      <c r="H210" s="59">
        <v>0</v>
      </c>
      <c r="I210" s="59">
        <v>533.61</v>
      </c>
      <c r="J210" s="59" t="e">
        <f t="shared" si="36"/>
        <v>#DIV/0!</v>
      </c>
      <c r="K210" s="59">
        <f t="shared" si="37"/>
        <v>22.515189873417722</v>
      </c>
    </row>
    <row r="211" spans="2:11" x14ac:dyDescent="0.25">
      <c r="B211" s="110">
        <v>4227</v>
      </c>
      <c r="C211" s="111"/>
      <c r="D211" s="112"/>
      <c r="E211" s="66" t="s">
        <v>288</v>
      </c>
      <c r="F211" s="67">
        <v>0</v>
      </c>
      <c r="G211" s="67">
        <v>5000</v>
      </c>
      <c r="H211" s="67">
        <v>0</v>
      </c>
      <c r="I211" s="67">
        <v>0</v>
      </c>
      <c r="J211" s="59" t="e">
        <f t="shared" si="36"/>
        <v>#DIV/0!</v>
      </c>
      <c r="K211" s="59" t="e">
        <f t="shared" si="37"/>
        <v>#DIV/0!</v>
      </c>
    </row>
    <row r="212" spans="2:11" x14ac:dyDescent="0.25">
      <c r="B212" s="92">
        <v>423</v>
      </c>
      <c r="C212" s="93"/>
      <c r="D212" s="94"/>
      <c r="E212" s="66" t="s">
        <v>282</v>
      </c>
      <c r="F212" s="67">
        <f>F213</f>
        <v>9841.2800000000007</v>
      </c>
      <c r="G212" s="67">
        <f t="shared" ref="G212:H212" si="78">G213</f>
        <v>0</v>
      </c>
      <c r="H212" s="67">
        <f t="shared" si="78"/>
        <v>0</v>
      </c>
      <c r="I212" s="67">
        <f>I213</f>
        <v>0</v>
      </c>
      <c r="J212" s="59" t="e">
        <f t="shared" si="36"/>
        <v>#DIV/0!</v>
      </c>
      <c r="K212" s="59">
        <f t="shared" si="37"/>
        <v>0</v>
      </c>
    </row>
    <row r="213" spans="2:11" x14ac:dyDescent="0.25">
      <c r="B213" s="92">
        <v>4231</v>
      </c>
      <c r="C213" s="93"/>
      <c r="D213" s="94"/>
      <c r="E213" s="66" t="s">
        <v>283</v>
      </c>
      <c r="F213" s="67">
        <v>9841.2800000000007</v>
      </c>
      <c r="G213" s="67">
        <v>0</v>
      </c>
      <c r="H213" s="67">
        <v>0</v>
      </c>
      <c r="I213" s="67">
        <v>0</v>
      </c>
      <c r="J213" s="59" t="e">
        <f t="shared" si="36"/>
        <v>#DIV/0!</v>
      </c>
      <c r="K213" s="59">
        <f t="shared" si="37"/>
        <v>0</v>
      </c>
    </row>
    <row r="214" spans="2:11" ht="25.5" x14ac:dyDescent="0.25">
      <c r="B214" s="210">
        <v>424</v>
      </c>
      <c r="C214" s="211"/>
      <c r="D214" s="212"/>
      <c r="E214" s="94" t="s">
        <v>264</v>
      </c>
      <c r="F214" s="67">
        <f>F215</f>
        <v>118.15</v>
      </c>
      <c r="G214" s="67">
        <f t="shared" ref="G214:I214" si="79">G215</f>
        <v>0</v>
      </c>
      <c r="H214" s="67">
        <f t="shared" si="79"/>
        <v>0</v>
      </c>
      <c r="I214" s="67">
        <f t="shared" si="79"/>
        <v>357.39</v>
      </c>
      <c r="J214" s="59" t="e">
        <f t="shared" si="36"/>
        <v>#DIV/0!</v>
      </c>
      <c r="K214" s="59">
        <f t="shared" si="37"/>
        <v>302.48836225137535</v>
      </c>
    </row>
    <row r="215" spans="2:11" x14ac:dyDescent="0.25">
      <c r="B215" s="210">
        <v>4241</v>
      </c>
      <c r="C215" s="211"/>
      <c r="D215" s="212"/>
      <c r="E215" s="94" t="s">
        <v>236</v>
      </c>
      <c r="F215" s="67">
        <v>118.15</v>
      </c>
      <c r="G215" s="67">
        <v>0</v>
      </c>
      <c r="H215" s="67">
        <v>0</v>
      </c>
      <c r="I215" s="59">
        <v>357.39</v>
      </c>
      <c r="J215" s="59" t="e">
        <f t="shared" ref="J215:J221" si="80">I215/H215*100</f>
        <v>#DIV/0!</v>
      </c>
      <c r="K215" s="59">
        <f t="shared" ref="K215:K221" si="81">I215/F215*100</f>
        <v>302.48836225137535</v>
      </c>
    </row>
    <row r="216" spans="2:11" x14ac:dyDescent="0.25">
      <c r="B216" s="210">
        <v>426</v>
      </c>
      <c r="C216" s="211"/>
      <c r="D216" s="212"/>
      <c r="E216" s="91" t="s">
        <v>192</v>
      </c>
      <c r="F216" s="67">
        <f>F217</f>
        <v>0</v>
      </c>
      <c r="G216" s="67">
        <f>G217</f>
        <v>1000</v>
      </c>
      <c r="H216" s="67">
        <f>H217</f>
        <v>0</v>
      </c>
      <c r="I216" s="67">
        <f>I217</f>
        <v>0</v>
      </c>
      <c r="J216" s="59" t="e">
        <f t="shared" si="80"/>
        <v>#DIV/0!</v>
      </c>
      <c r="K216" s="59" t="e">
        <f t="shared" si="81"/>
        <v>#DIV/0!</v>
      </c>
    </row>
    <row r="217" spans="2:11" x14ac:dyDescent="0.25">
      <c r="B217" s="216">
        <v>4262</v>
      </c>
      <c r="C217" s="216"/>
      <c r="D217" s="216"/>
      <c r="E217" s="53" t="s">
        <v>193</v>
      </c>
      <c r="F217" s="67">
        <v>0</v>
      </c>
      <c r="G217" s="67">
        <v>1000</v>
      </c>
      <c r="H217" s="59">
        <v>0</v>
      </c>
      <c r="I217" s="59">
        <v>0</v>
      </c>
      <c r="J217" s="59" t="e">
        <f t="shared" si="80"/>
        <v>#DIV/0!</v>
      </c>
      <c r="K217" s="59" t="e">
        <f t="shared" si="81"/>
        <v>#DIV/0!</v>
      </c>
    </row>
    <row r="218" spans="2:11" ht="25.5" x14ac:dyDescent="0.25">
      <c r="B218" s="210">
        <v>5</v>
      </c>
      <c r="C218" s="211"/>
      <c r="D218" s="212"/>
      <c r="E218" s="21" t="s">
        <v>10</v>
      </c>
      <c r="F218" s="67">
        <f>F219</f>
        <v>0</v>
      </c>
      <c r="G218" s="67">
        <f t="shared" ref="G218:I218" si="82">G219</f>
        <v>0</v>
      </c>
      <c r="H218" s="67">
        <f t="shared" si="82"/>
        <v>0</v>
      </c>
      <c r="I218" s="67">
        <f t="shared" si="82"/>
        <v>1760</v>
      </c>
      <c r="J218" s="59" t="e">
        <f t="shared" si="80"/>
        <v>#DIV/0!</v>
      </c>
      <c r="K218" s="59" t="e">
        <f t="shared" si="81"/>
        <v>#DIV/0!</v>
      </c>
    </row>
    <row r="219" spans="2:11" x14ac:dyDescent="0.25">
      <c r="B219" s="210">
        <v>51</v>
      </c>
      <c r="C219" s="211"/>
      <c r="D219" s="212"/>
      <c r="E219" s="21" t="s">
        <v>320</v>
      </c>
      <c r="F219" s="67">
        <f>F220</f>
        <v>0</v>
      </c>
      <c r="G219" s="67">
        <f t="shared" ref="G219:I219" si="83">G220</f>
        <v>0</v>
      </c>
      <c r="H219" s="67">
        <f t="shared" si="83"/>
        <v>0</v>
      </c>
      <c r="I219" s="67">
        <f t="shared" si="83"/>
        <v>1760</v>
      </c>
      <c r="J219" s="59" t="e">
        <f t="shared" si="80"/>
        <v>#DIV/0!</v>
      </c>
      <c r="K219" s="59" t="e">
        <f t="shared" si="81"/>
        <v>#DIV/0!</v>
      </c>
    </row>
    <row r="220" spans="2:11" x14ac:dyDescent="0.25">
      <c r="B220" s="210">
        <v>518</v>
      </c>
      <c r="C220" s="211"/>
      <c r="D220" s="212"/>
      <c r="E220" s="21" t="s">
        <v>321</v>
      </c>
      <c r="F220" s="67">
        <f>F221</f>
        <v>0</v>
      </c>
      <c r="G220" s="67">
        <f t="shared" ref="G220:I220" si="84">G221</f>
        <v>0</v>
      </c>
      <c r="H220" s="67">
        <f t="shared" si="84"/>
        <v>0</v>
      </c>
      <c r="I220" s="67">
        <f t="shared" si="84"/>
        <v>1760</v>
      </c>
      <c r="J220" s="59" t="e">
        <f t="shared" si="80"/>
        <v>#DIV/0!</v>
      </c>
      <c r="K220" s="59" t="e">
        <f t="shared" si="81"/>
        <v>#DIV/0!</v>
      </c>
    </row>
    <row r="221" spans="2:11" x14ac:dyDescent="0.25">
      <c r="B221" s="210">
        <v>5183</v>
      </c>
      <c r="C221" s="211"/>
      <c r="D221" s="212"/>
      <c r="E221" s="21" t="s">
        <v>321</v>
      </c>
      <c r="F221" s="67">
        <v>0</v>
      </c>
      <c r="G221" s="67">
        <v>0</v>
      </c>
      <c r="H221" s="67">
        <v>0</v>
      </c>
      <c r="I221" s="67">
        <v>1760</v>
      </c>
      <c r="J221" s="59" t="e">
        <f t="shared" si="80"/>
        <v>#DIV/0!</v>
      </c>
      <c r="K221" s="59" t="e">
        <f t="shared" si="81"/>
        <v>#DIV/0!</v>
      </c>
    </row>
    <row r="222" spans="2:11" ht="15" customHeight="1" x14ac:dyDescent="0.25">
      <c r="B222" s="217" t="s">
        <v>210</v>
      </c>
      <c r="C222" s="218"/>
      <c r="D222" s="219"/>
      <c r="E222" s="53" t="s">
        <v>197</v>
      </c>
      <c r="F222" s="67"/>
      <c r="G222" s="67"/>
      <c r="H222" s="59"/>
      <c r="I222" s="59"/>
      <c r="J222" s="59"/>
      <c r="K222" s="59"/>
    </row>
    <row r="223" spans="2:11" ht="25.5" x14ac:dyDescent="0.25">
      <c r="B223" s="210" t="s">
        <v>211</v>
      </c>
      <c r="C223" s="211"/>
      <c r="D223" s="212"/>
      <c r="E223" s="53" t="s">
        <v>218</v>
      </c>
      <c r="F223" s="67"/>
      <c r="G223" s="67"/>
      <c r="H223" s="59"/>
      <c r="I223" s="59"/>
      <c r="J223" s="59"/>
      <c r="K223" s="59"/>
    </row>
    <row r="224" spans="2:11" x14ac:dyDescent="0.25">
      <c r="B224" s="210">
        <v>43</v>
      </c>
      <c r="C224" s="211"/>
      <c r="D224" s="212"/>
      <c r="E224" s="53" t="s">
        <v>219</v>
      </c>
      <c r="F224" s="67">
        <f>F225+F278</f>
        <v>366129.12</v>
      </c>
      <c r="G224" s="67">
        <f>G225+G278</f>
        <v>380105</v>
      </c>
      <c r="H224" s="67">
        <f t="shared" ref="H224" si="85">H225+H278</f>
        <v>377846</v>
      </c>
      <c r="I224" s="148">
        <f>I225+I278</f>
        <v>369923.35</v>
      </c>
      <c r="J224" s="59">
        <f t="shared" ref="J224:J315" si="86">I224/H224*100</f>
        <v>97.903206597396817</v>
      </c>
      <c r="K224" s="59">
        <f t="shared" ref="K224:K315" si="87">I224/F224*100</f>
        <v>101.0363092670695</v>
      </c>
    </row>
    <row r="225" spans="2:11" x14ac:dyDescent="0.25">
      <c r="B225" s="210">
        <v>3</v>
      </c>
      <c r="C225" s="211"/>
      <c r="D225" s="212"/>
      <c r="E225" s="58" t="s">
        <v>4</v>
      </c>
      <c r="F225" s="67">
        <f>F226+F233+F264+F269+F275+F272</f>
        <v>327508.71999999997</v>
      </c>
      <c r="G225" s="67">
        <f t="shared" ref="G225:H225" si="88">G226+G233+G264+G269+G275+G272</f>
        <v>347341</v>
      </c>
      <c r="H225" s="67">
        <f t="shared" si="88"/>
        <v>350846</v>
      </c>
      <c r="I225" s="67">
        <f>I226+I233+I264+I269+I275+I272</f>
        <v>353280.58999999997</v>
      </c>
      <c r="J225" s="59">
        <f t="shared" si="86"/>
        <v>100.69391983947371</v>
      </c>
      <c r="K225" s="59">
        <f t="shared" si="87"/>
        <v>107.86906376111145</v>
      </c>
    </row>
    <row r="226" spans="2:11" x14ac:dyDescent="0.25">
      <c r="B226" s="210">
        <v>31</v>
      </c>
      <c r="C226" s="211"/>
      <c r="D226" s="212"/>
      <c r="E226" s="58" t="s">
        <v>5</v>
      </c>
      <c r="F226" s="67">
        <f>F227+F229+F231</f>
        <v>64856.38</v>
      </c>
      <c r="G226" s="67">
        <f>G227+G229+G231</f>
        <v>53572</v>
      </c>
      <c r="H226" s="67">
        <f t="shared" ref="H226" si="89">H227+H229+H231</f>
        <v>69324</v>
      </c>
      <c r="I226" s="67">
        <f>I227+I229+I231</f>
        <v>84403.48</v>
      </c>
      <c r="J226" s="59">
        <f t="shared" si="86"/>
        <v>121.75217817783161</v>
      </c>
      <c r="K226" s="59">
        <f t="shared" si="87"/>
        <v>130.13905493954488</v>
      </c>
    </row>
    <row r="227" spans="2:11" x14ac:dyDescent="0.25">
      <c r="B227" s="210">
        <v>311</v>
      </c>
      <c r="C227" s="211"/>
      <c r="D227" s="212"/>
      <c r="E227" s="58" t="s">
        <v>32</v>
      </c>
      <c r="F227" s="67">
        <f>F228</f>
        <v>32477.03</v>
      </c>
      <c r="G227" s="67">
        <f>G228</f>
        <v>32533</v>
      </c>
      <c r="H227" s="67">
        <f t="shared" ref="H227:I227" si="90">H228</f>
        <v>38054</v>
      </c>
      <c r="I227" s="67">
        <f t="shared" si="90"/>
        <v>47064.17</v>
      </c>
      <c r="J227" s="59">
        <f t="shared" si="86"/>
        <v>123.67732695643032</v>
      </c>
      <c r="K227" s="59">
        <f t="shared" si="87"/>
        <v>144.91525241070383</v>
      </c>
    </row>
    <row r="228" spans="2:11" x14ac:dyDescent="0.25">
      <c r="B228" s="216">
        <v>3111</v>
      </c>
      <c r="C228" s="216"/>
      <c r="D228" s="216"/>
      <c r="E228" s="53" t="s">
        <v>33</v>
      </c>
      <c r="F228" s="59">
        <v>32477.03</v>
      </c>
      <c r="G228" s="67">
        <v>32533</v>
      </c>
      <c r="H228" s="59">
        <v>38054</v>
      </c>
      <c r="I228" s="59">
        <v>47064.17</v>
      </c>
      <c r="J228" s="59">
        <f t="shared" si="86"/>
        <v>123.67732695643032</v>
      </c>
      <c r="K228" s="59">
        <f t="shared" si="87"/>
        <v>144.91525241070383</v>
      </c>
    </row>
    <row r="229" spans="2:11" x14ac:dyDescent="0.25">
      <c r="B229" s="217">
        <v>312</v>
      </c>
      <c r="C229" s="218"/>
      <c r="D229" s="219"/>
      <c r="E229" s="53" t="s">
        <v>151</v>
      </c>
      <c r="F229" s="67">
        <f>F230</f>
        <v>27020.73</v>
      </c>
      <c r="G229" s="67">
        <f>G230</f>
        <v>15685</v>
      </c>
      <c r="H229" s="67">
        <f t="shared" ref="H229:I229" si="91">H230</f>
        <v>25000</v>
      </c>
      <c r="I229" s="67">
        <f t="shared" si="91"/>
        <v>29459.5</v>
      </c>
      <c r="J229" s="59">
        <f t="shared" si="86"/>
        <v>117.83799999999999</v>
      </c>
      <c r="K229" s="59">
        <f t="shared" si="87"/>
        <v>109.02555186332863</v>
      </c>
    </row>
    <row r="230" spans="2:11" x14ac:dyDescent="0.25">
      <c r="B230" s="217">
        <v>3121</v>
      </c>
      <c r="C230" s="218"/>
      <c r="D230" s="219"/>
      <c r="E230" s="53" t="s">
        <v>151</v>
      </c>
      <c r="F230" s="59">
        <v>27020.73</v>
      </c>
      <c r="G230" s="67">
        <v>15685</v>
      </c>
      <c r="H230" s="59">
        <v>25000</v>
      </c>
      <c r="I230" s="59">
        <v>29459.5</v>
      </c>
      <c r="J230" s="59">
        <f t="shared" si="86"/>
        <v>117.83799999999999</v>
      </c>
      <c r="K230" s="59">
        <f t="shared" si="87"/>
        <v>109.02555186332863</v>
      </c>
    </row>
    <row r="231" spans="2:11" x14ac:dyDescent="0.25">
      <c r="B231" s="216">
        <v>313</v>
      </c>
      <c r="C231" s="216"/>
      <c r="D231" s="216"/>
      <c r="E231" s="53" t="s">
        <v>152</v>
      </c>
      <c r="F231" s="67">
        <f>F232</f>
        <v>5358.62</v>
      </c>
      <c r="G231" s="67">
        <f>G232</f>
        <v>5354</v>
      </c>
      <c r="H231" s="67">
        <f t="shared" ref="H231:I231" si="92">H232</f>
        <v>6270</v>
      </c>
      <c r="I231" s="67">
        <f t="shared" si="92"/>
        <v>7879.81</v>
      </c>
      <c r="J231" s="59">
        <f t="shared" si="86"/>
        <v>125.67480063795853</v>
      </c>
      <c r="K231" s="59">
        <f t="shared" si="87"/>
        <v>147.04924028947752</v>
      </c>
    </row>
    <row r="232" spans="2:11" ht="25.5" x14ac:dyDescent="0.25">
      <c r="B232" s="210">
        <v>3132</v>
      </c>
      <c r="C232" s="211"/>
      <c r="D232" s="212"/>
      <c r="E232" s="53" t="s">
        <v>153</v>
      </c>
      <c r="F232" s="59">
        <v>5358.62</v>
      </c>
      <c r="G232" s="67">
        <v>5354</v>
      </c>
      <c r="H232" s="59">
        <v>6270</v>
      </c>
      <c r="I232" s="59">
        <v>7879.81</v>
      </c>
      <c r="J232" s="59">
        <f t="shared" si="86"/>
        <v>125.67480063795853</v>
      </c>
      <c r="K232" s="59">
        <f t="shared" si="87"/>
        <v>147.04924028947752</v>
      </c>
    </row>
    <row r="233" spans="2:11" x14ac:dyDescent="0.25">
      <c r="B233" s="210">
        <v>32</v>
      </c>
      <c r="C233" s="211"/>
      <c r="D233" s="212"/>
      <c r="E233" s="58" t="s">
        <v>13</v>
      </c>
      <c r="F233" s="67">
        <f>F234+F239+F246+F256+F258</f>
        <v>245080.15000000002</v>
      </c>
      <c r="G233" s="67">
        <f>G234+G239+G246+G256+G258</f>
        <v>280269</v>
      </c>
      <c r="H233" s="67">
        <f>H234+H239+H246+H256+H258</f>
        <v>268022</v>
      </c>
      <c r="I233" s="67">
        <f>I234+I239+I246+I256+I258</f>
        <v>255416.11</v>
      </c>
      <c r="J233" s="59">
        <f t="shared" si="86"/>
        <v>95.296695793628871</v>
      </c>
      <c r="K233" s="59">
        <f>I233/F233*100</f>
        <v>104.2173794980948</v>
      </c>
    </row>
    <row r="234" spans="2:11" x14ac:dyDescent="0.25">
      <c r="B234" s="210">
        <v>321</v>
      </c>
      <c r="C234" s="211"/>
      <c r="D234" s="212"/>
      <c r="E234" s="58" t="s">
        <v>253</v>
      </c>
      <c r="F234" s="67">
        <f>SUM(F235:F238)</f>
        <v>29907.97</v>
      </c>
      <c r="G234" s="67">
        <f>SUM(G235:G238)</f>
        <v>10707</v>
      </c>
      <c r="H234" s="67">
        <f t="shared" ref="H234" si="93">SUM(H235:H238)</f>
        <v>13036</v>
      </c>
      <c r="I234" s="67">
        <f>SUM(I235:I238)</f>
        <v>17723.3</v>
      </c>
      <c r="J234" s="59">
        <f t="shared" si="86"/>
        <v>135.95658177355017</v>
      </c>
      <c r="K234" s="59">
        <f t="shared" si="87"/>
        <v>59.259454921213305</v>
      </c>
    </row>
    <row r="235" spans="2:11" x14ac:dyDescent="0.25">
      <c r="B235" s="216">
        <v>3211</v>
      </c>
      <c r="C235" s="216"/>
      <c r="D235" s="216"/>
      <c r="E235" s="53" t="s">
        <v>35</v>
      </c>
      <c r="F235" s="59">
        <v>17147.650000000001</v>
      </c>
      <c r="G235" s="67">
        <v>6224</v>
      </c>
      <c r="H235" s="59">
        <v>7000</v>
      </c>
      <c r="I235" s="59">
        <v>14266.45</v>
      </c>
      <c r="J235" s="59">
        <f t="shared" si="86"/>
        <v>203.8064285714286</v>
      </c>
      <c r="K235" s="59">
        <f t="shared" si="87"/>
        <v>83.197697643700437</v>
      </c>
    </row>
    <row r="236" spans="2:11" ht="25.5" x14ac:dyDescent="0.25">
      <c r="B236" s="210">
        <v>3212</v>
      </c>
      <c r="C236" s="211"/>
      <c r="D236" s="212"/>
      <c r="E236" s="53" t="s">
        <v>215</v>
      </c>
      <c r="F236" s="59">
        <v>0</v>
      </c>
      <c r="G236" s="67">
        <v>0</v>
      </c>
      <c r="H236" s="59">
        <f t="shared" ref="H236" si="94">G236</f>
        <v>0</v>
      </c>
      <c r="I236" s="59">
        <v>0</v>
      </c>
      <c r="J236" s="59" t="e">
        <f t="shared" si="86"/>
        <v>#DIV/0!</v>
      </c>
      <c r="K236" s="59" t="e">
        <f t="shared" si="87"/>
        <v>#DIV/0!</v>
      </c>
    </row>
    <row r="237" spans="2:11" x14ac:dyDescent="0.25">
      <c r="B237" s="216">
        <v>3213</v>
      </c>
      <c r="C237" s="216"/>
      <c r="D237" s="216"/>
      <c r="E237" s="53" t="s">
        <v>156</v>
      </c>
      <c r="F237" s="59">
        <v>12657.52</v>
      </c>
      <c r="G237" s="67">
        <v>4383</v>
      </c>
      <c r="H237" s="59">
        <v>5836</v>
      </c>
      <c r="I237" s="59">
        <v>3226.35</v>
      </c>
      <c r="J237" s="59">
        <f t="shared" si="86"/>
        <v>55.2835846470185</v>
      </c>
      <c r="K237" s="59">
        <f t="shared" si="87"/>
        <v>25.489590377893929</v>
      </c>
    </row>
    <row r="238" spans="2:11" x14ac:dyDescent="0.25">
      <c r="B238" s="210">
        <v>3214</v>
      </c>
      <c r="C238" s="211"/>
      <c r="D238" s="212"/>
      <c r="E238" s="53" t="s">
        <v>258</v>
      </c>
      <c r="F238" s="59">
        <v>102.8</v>
      </c>
      <c r="G238" s="67">
        <v>100</v>
      </c>
      <c r="H238" s="59">
        <v>200</v>
      </c>
      <c r="I238" s="59">
        <v>230.5</v>
      </c>
      <c r="J238" s="59">
        <f t="shared" si="86"/>
        <v>115.25000000000001</v>
      </c>
      <c r="K238" s="59">
        <f t="shared" si="87"/>
        <v>224.22178988326849</v>
      </c>
    </row>
    <row r="239" spans="2:11" x14ac:dyDescent="0.25">
      <c r="B239" s="210">
        <v>322</v>
      </c>
      <c r="C239" s="211"/>
      <c r="D239" s="212"/>
      <c r="E239" s="53" t="s">
        <v>158</v>
      </c>
      <c r="F239" s="67">
        <f>SUM(F240:F245)</f>
        <v>57200.090000000011</v>
      </c>
      <c r="G239" s="67">
        <f>SUM(G240:G245)</f>
        <v>90375</v>
      </c>
      <c r="H239" s="67">
        <f t="shared" ref="H239" si="95">SUM(H240:H245)</f>
        <v>88475</v>
      </c>
      <c r="I239" s="67">
        <f>SUM(I240:I245)</f>
        <v>51141.81</v>
      </c>
      <c r="J239" s="59">
        <f t="shared" si="86"/>
        <v>57.803684656682677</v>
      </c>
      <c r="K239" s="59">
        <f t="shared" si="87"/>
        <v>89.408618063363164</v>
      </c>
    </row>
    <row r="240" spans="2:11" x14ac:dyDescent="0.25">
      <c r="B240" s="210">
        <v>3221</v>
      </c>
      <c r="C240" s="211"/>
      <c r="D240" s="212"/>
      <c r="E240" s="58" t="s">
        <v>159</v>
      </c>
      <c r="F240" s="59">
        <v>15836.79</v>
      </c>
      <c r="G240" s="67">
        <v>12075</v>
      </c>
      <c r="H240" s="59">
        <v>12075</v>
      </c>
      <c r="I240" s="59">
        <v>14313.29</v>
      </c>
      <c r="J240" s="59">
        <f t="shared" si="86"/>
        <v>118.53656314699793</v>
      </c>
      <c r="K240" s="59">
        <f t="shared" si="87"/>
        <v>90.379994935842433</v>
      </c>
    </row>
    <row r="241" spans="2:11" x14ac:dyDescent="0.25">
      <c r="B241" s="210">
        <v>3222</v>
      </c>
      <c r="C241" s="211"/>
      <c r="D241" s="212"/>
      <c r="E241" s="58" t="s">
        <v>265</v>
      </c>
      <c r="F241" s="59">
        <v>1386.88</v>
      </c>
      <c r="G241" s="67">
        <v>700</v>
      </c>
      <c r="H241" s="59">
        <v>1000</v>
      </c>
      <c r="I241" s="59">
        <v>435.03</v>
      </c>
      <c r="J241" s="59">
        <f t="shared" si="86"/>
        <v>43.503</v>
      </c>
      <c r="K241" s="59">
        <f t="shared" si="87"/>
        <v>31.367529995385318</v>
      </c>
    </row>
    <row r="242" spans="2:11" x14ac:dyDescent="0.25">
      <c r="B242" s="210">
        <v>3223</v>
      </c>
      <c r="C242" s="211"/>
      <c r="D242" s="212"/>
      <c r="E242" s="58" t="s">
        <v>160</v>
      </c>
      <c r="F242" s="59">
        <v>36131.18</v>
      </c>
      <c r="G242" s="67">
        <v>70000</v>
      </c>
      <c r="H242" s="59">
        <v>70000</v>
      </c>
      <c r="I242" s="59">
        <v>33985.47</v>
      </c>
      <c r="J242" s="59">
        <f t="shared" si="86"/>
        <v>48.550671428571427</v>
      </c>
      <c r="K242" s="59">
        <f t="shared" si="87"/>
        <v>94.061334282467385</v>
      </c>
    </row>
    <row r="243" spans="2:11" ht="25.5" x14ac:dyDescent="0.25">
      <c r="B243" s="216">
        <v>3224</v>
      </c>
      <c r="C243" s="216"/>
      <c r="D243" s="216"/>
      <c r="E243" s="53" t="s">
        <v>161</v>
      </c>
      <c r="F243" s="59">
        <v>1122.92</v>
      </c>
      <c r="G243" s="67">
        <v>3400</v>
      </c>
      <c r="H243" s="59">
        <v>3400</v>
      </c>
      <c r="I243" s="59">
        <v>1770.18</v>
      </c>
      <c r="J243" s="59">
        <f t="shared" si="86"/>
        <v>52.064117647058829</v>
      </c>
      <c r="K243" s="59">
        <f t="shared" si="87"/>
        <v>157.64079364513947</v>
      </c>
    </row>
    <row r="244" spans="2:11" x14ac:dyDescent="0.25">
      <c r="B244" s="216">
        <v>3225</v>
      </c>
      <c r="C244" s="216"/>
      <c r="D244" s="216"/>
      <c r="E244" s="53" t="s">
        <v>205</v>
      </c>
      <c r="F244" s="59">
        <v>1645.73</v>
      </c>
      <c r="G244" s="67">
        <v>3400</v>
      </c>
      <c r="H244" s="59">
        <v>2000</v>
      </c>
      <c r="I244" s="59">
        <v>637.84</v>
      </c>
      <c r="J244" s="59">
        <f t="shared" si="86"/>
        <v>31.892000000000003</v>
      </c>
      <c r="K244" s="59">
        <f t="shared" si="87"/>
        <v>38.757268810801285</v>
      </c>
    </row>
    <row r="245" spans="2:11" x14ac:dyDescent="0.25">
      <c r="B245" s="216">
        <v>3227</v>
      </c>
      <c r="C245" s="216"/>
      <c r="D245" s="216"/>
      <c r="E245" s="53" t="s">
        <v>255</v>
      </c>
      <c r="F245" s="59">
        <f>751.59+325</f>
        <v>1076.5900000000001</v>
      </c>
      <c r="G245" s="67">
        <v>800</v>
      </c>
      <c r="H245" s="59">
        <v>0</v>
      </c>
      <c r="I245" s="59">
        <v>0</v>
      </c>
      <c r="J245" s="59" t="e">
        <f t="shared" si="86"/>
        <v>#DIV/0!</v>
      </c>
      <c r="K245" s="59">
        <f t="shared" si="87"/>
        <v>0</v>
      </c>
    </row>
    <row r="246" spans="2:11" x14ac:dyDescent="0.25">
      <c r="B246" s="210">
        <v>323</v>
      </c>
      <c r="C246" s="211"/>
      <c r="D246" s="212"/>
      <c r="E246" s="53" t="s">
        <v>163</v>
      </c>
      <c r="F246" s="67">
        <f>SUM(F247:F255)</f>
        <v>113691.52000000002</v>
      </c>
      <c r="G246" s="67">
        <f>SUM(G247:G255)</f>
        <v>140239</v>
      </c>
      <c r="H246" s="67">
        <f t="shared" ref="H246" si="96">SUM(H247:H255)</f>
        <v>124311</v>
      </c>
      <c r="I246" s="67">
        <f>SUM(I247:I255)</f>
        <v>133563.24</v>
      </c>
      <c r="J246" s="59">
        <f t="shared" si="86"/>
        <v>107.44281680623598</v>
      </c>
      <c r="K246" s="59">
        <f t="shared" si="87"/>
        <v>117.47862989253726</v>
      </c>
    </row>
    <row r="247" spans="2:11" x14ac:dyDescent="0.25">
      <c r="B247" s="210">
        <v>3231</v>
      </c>
      <c r="C247" s="211"/>
      <c r="D247" s="212"/>
      <c r="E247" s="58" t="s">
        <v>164</v>
      </c>
      <c r="F247" s="59">
        <v>9385.73</v>
      </c>
      <c r="G247" s="67">
        <v>13500</v>
      </c>
      <c r="H247" s="59">
        <v>13500</v>
      </c>
      <c r="I247" s="59">
        <v>11280.47</v>
      </c>
      <c r="J247" s="59">
        <f t="shared" si="86"/>
        <v>83.559037037037029</v>
      </c>
      <c r="K247" s="59">
        <f t="shared" si="87"/>
        <v>120.1874547850833</v>
      </c>
    </row>
    <row r="248" spans="2:11" x14ac:dyDescent="0.25">
      <c r="B248" s="210">
        <v>3232</v>
      </c>
      <c r="C248" s="211"/>
      <c r="D248" s="212"/>
      <c r="E248" s="58" t="s">
        <v>165</v>
      </c>
      <c r="F248" s="59">
        <v>41167.57</v>
      </c>
      <c r="G248" s="67">
        <v>35900</v>
      </c>
      <c r="H248" s="59">
        <v>35900</v>
      </c>
      <c r="I248" s="59">
        <v>28656.98</v>
      </c>
      <c r="J248" s="59">
        <f t="shared" si="86"/>
        <v>79.824456824512538</v>
      </c>
      <c r="K248" s="59">
        <f t="shared" si="87"/>
        <v>69.610569678997322</v>
      </c>
    </row>
    <row r="249" spans="2:11" x14ac:dyDescent="0.25">
      <c r="B249" s="210">
        <v>3233</v>
      </c>
      <c r="C249" s="211"/>
      <c r="D249" s="212"/>
      <c r="E249" s="58" t="s">
        <v>166</v>
      </c>
      <c r="F249" s="59">
        <v>10098.58</v>
      </c>
      <c r="G249" s="67">
        <v>17105</v>
      </c>
      <c r="H249" s="59">
        <v>12000</v>
      </c>
      <c r="I249" s="59">
        <v>11210.25</v>
      </c>
      <c r="J249" s="59">
        <f t="shared" si="86"/>
        <v>93.418749999999989</v>
      </c>
      <c r="K249" s="59">
        <f t="shared" si="87"/>
        <v>111.00818134826878</v>
      </c>
    </row>
    <row r="250" spans="2:11" x14ac:dyDescent="0.25">
      <c r="B250" s="216">
        <v>3234</v>
      </c>
      <c r="C250" s="216"/>
      <c r="D250" s="216"/>
      <c r="E250" s="53" t="s">
        <v>167</v>
      </c>
      <c r="F250" s="59">
        <v>10437.52</v>
      </c>
      <c r="G250" s="67">
        <v>6672</v>
      </c>
      <c r="H250" s="59">
        <v>6672</v>
      </c>
      <c r="I250" s="59">
        <v>8179.44</v>
      </c>
      <c r="J250" s="59">
        <f t="shared" si="86"/>
        <v>122.59352517985612</v>
      </c>
      <c r="K250" s="59">
        <f t="shared" si="87"/>
        <v>78.365742053667915</v>
      </c>
    </row>
    <row r="251" spans="2:11" x14ac:dyDescent="0.25">
      <c r="B251" s="216">
        <v>3235</v>
      </c>
      <c r="C251" s="216"/>
      <c r="D251" s="216"/>
      <c r="E251" s="53" t="s">
        <v>168</v>
      </c>
      <c r="F251" s="59">
        <v>7180.74</v>
      </c>
      <c r="G251" s="67">
        <v>11500</v>
      </c>
      <c r="H251" s="59">
        <v>8500</v>
      </c>
      <c r="I251" s="59">
        <v>8984.9500000000007</v>
      </c>
      <c r="J251" s="59">
        <f t="shared" si="86"/>
        <v>105.70529411764707</v>
      </c>
      <c r="K251" s="59">
        <f t="shared" si="87"/>
        <v>125.12568342538515</v>
      </c>
    </row>
    <row r="252" spans="2:11" x14ac:dyDescent="0.25">
      <c r="B252" s="210">
        <v>3236</v>
      </c>
      <c r="C252" s="211"/>
      <c r="D252" s="212"/>
      <c r="E252" s="53" t="s">
        <v>169</v>
      </c>
      <c r="F252" s="59">
        <f>362.5+320</f>
        <v>682.5</v>
      </c>
      <c r="G252" s="67">
        <v>1400</v>
      </c>
      <c r="H252" s="59">
        <v>160</v>
      </c>
      <c r="I252" s="59">
        <v>1520</v>
      </c>
      <c r="J252" s="59">
        <f t="shared" si="86"/>
        <v>950</v>
      </c>
      <c r="K252" s="59">
        <f t="shared" si="87"/>
        <v>222.71062271062272</v>
      </c>
    </row>
    <row r="253" spans="2:11" x14ac:dyDescent="0.25">
      <c r="B253" s="210">
        <v>3237</v>
      </c>
      <c r="C253" s="211"/>
      <c r="D253" s="212"/>
      <c r="E253" s="58" t="s">
        <v>170</v>
      </c>
      <c r="F253" s="59">
        <v>21320.02</v>
      </c>
      <c r="G253" s="67">
        <v>34079</v>
      </c>
      <c r="H253" s="59">
        <v>34079</v>
      </c>
      <c r="I253" s="59">
        <v>41883.01</v>
      </c>
      <c r="J253" s="59">
        <f t="shared" si="86"/>
        <v>122.8997623169694</v>
      </c>
      <c r="K253" s="59">
        <f t="shared" si="87"/>
        <v>196.44920595759291</v>
      </c>
    </row>
    <row r="254" spans="2:11" x14ac:dyDescent="0.25">
      <c r="B254" s="210">
        <v>3238</v>
      </c>
      <c r="C254" s="211"/>
      <c r="D254" s="212"/>
      <c r="E254" s="58" t="s">
        <v>171</v>
      </c>
      <c r="F254" s="59">
        <v>2000.45</v>
      </c>
      <c r="G254" s="67">
        <v>3000</v>
      </c>
      <c r="H254" s="59">
        <v>1500</v>
      </c>
      <c r="I254" s="59">
        <v>1783.17</v>
      </c>
      <c r="J254" s="59">
        <f t="shared" si="86"/>
        <v>118.878</v>
      </c>
      <c r="K254" s="59">
        <f t="shared" si="87"/>
        <v>89.138443850133726</v>
      </c>
    </row>
    <row r="255" spans="2:11" x14ac:dyDescent="0.25">
      <c r="B255" s="210">
        <v>3239</v>
      </c>
      <c r="C255" s="211"/>
      <c r="D255" s="212"/>
      <c r="E255" s="58" t="s">
        <v>172</v>
      </c>
      <c r="F255" s="59">
        <v>11418.41</v>
      </c>
      <c r="G255" s="67">
        <v>17083</v>
      </c>
      <c r="H255" s="59">
        <v>12000</v>
      </c>
      <c r="I255" s="59">
        <v>20064.97</v>
      </c>
      <c r="J255" s="59">
        <f t="shared" si="86"/>
        <v>167.20808333333335</v>
      </c>
      <c r="K255" s="59">
        <f t="shared" si="87"/>
        <v>175.72472874944938</v>
      </c>
    </row>
    <row r="256" spans="2:11" ht="25.5" x14ac:dyDescent="0.25">
      <c r="B256" s="216">
        <v>324</v>
      </c>
      <c r="C256" s="216"/>
      <c r="D256" s="216"/>
      <c r="E256" s="53" t="s">
        <v>206</v>
      </c>
      <c r="F256" s="67">
        <f>F257</f>
        <v>3163.26</v>
      </c>
      <c r="G256" s="67">
        <f>G257</f>
        <v>957</v>
      </c>
      <c r="H256" s="67">
        <f t="shared" ref="H256:I256" si="97">H257</f>
        <v>3500</v>
      </c>
      <c r="I256" s="67">
        <f t="shared" si="97"/>
        <v>5253.25</v>
      </c>
      <c r="J256" s="59">
        <f t="shared" si="86"/>
        <v>150.09285714285713</v>
      </c>
      <c r="K256" s="59">
        <f t="shared" si="87"/>
        <v>166.07076244127893</v>
      </c>
    </row>
    <row r="257" spans="2:11" ht="25.5" x14ac:dyDescent="0.25">
      <c r="B257" s="216">
        <v>3241</v>
      </c>
      <c r="C257" s="216"/>
      <c r="D257" s="216"/>
      <c r="E257" s="53" t="s">
        <v>206</v>
      </c>
      <c r="F257" s="59">
        <v>3163.26</v>
      </c>
      <c r="G257" s="67">
        <v>957</v>
      </c>
      <c r="H257" s="59">
        <v>3500</v>
      </c>
      <c r="I257" s="59">
        <v>5253.25</v>
      </c>
      <c r="J257" s="59">
        <f t="shared" si="86"/>
        <v>150.09285714285713</v>
      </c>
      <c r="K257" s="59">
        <f t="shared" si="87"/>
        <v>166.07076244127893</v>
      </c>
    </row>
    <row r="258" spans="2:11" x14ac:dyDescent="0.25">
      <c r="B258" s="210">
        <v>329</v>
      </c>
      <c r="C258" s="211"/>
      <c r="D258" s="212"/>
      <c r="E258" s="53" t="s">
        <v>174</v>
      </c>
      <c r="F258" s="67">
        <f>SUM(F259:F263)</f>
        <v>41117.31</v>
      </c>
      <c r="G258" s="67">
        <f>SUM(G259:G263)</f>
        <v>37991</v>
      </c>
      <c r="H258" s="67">
        <f>SUM(H259:H263)</f>
        <v>38700</v>
      </c>
      <c r="I258" s="67">
        <f>SUM(I259:I263)</f>
        <v>47734.509999999995</v>
      </c>
      <c r="J258" s="59">
        <f t="shared" si="86"/>
        <v>123.34498708010335</v>
      </c>
      <c r="K258" s="59">
        <f t="shared" si="87"/>
        <v>116.09346525830604</v>
      </c>
    </row>
    <row r="259" spans="2:11" x14ac:dyDescent="0.25">
      <c r="B259" s="210">
        <v>3292</v>
      </c>
      <c r="C259" s="211"/>
      <c r="D259" s="212"/>
      <c r="E259" s="58" t="s">
        <v>175</v>
      </c>
      <c r="F259" s="59">
        <v>17286.37</v>
      </c>
      <c r="G259" s="67">
        <v>13500</v>
      </c>
      <c r="H259" s="59">
        <v>8000</v>
      </c>
      <c r="I259" s="59">
        <v>12297.78</v>
      </c>
      <c r="J259" s="59">
        <f t="shared" si="86"/>
        <v>153.72225</v>
      </c>
      <c r="K259" s="59">
        <f t="shared" si="87"/>
        <v>71.141483145391433</v>
      </c>
    </row>
    <row r="260" spans="2:11" x14ac:dyDescent="0.25">
      <c r="B260" s="210">
        <v>3293</v>
      </c>
      <c r="C260" s="211"/>
      <c r="D260" s="212"/>
      <c r="E260" s="58" t="s">
        <v>176</v>
      </c>
      <c r="F260" s="59">
        <v>6831.4</v>
      </c>
      <c r="G260" s="67">
        <v>6895</v>
      </c>
      <c r="H260" s="59">
        <v>10000</v>
      </c>
      <c r="I260" s="59">
        <v>9821.01</v>
      </c>
      <c r="J260" s="59">
        <f t="shared" si="86"/>
        <v>98.210099999999997</v>
      </c>
      <c r="K260" s="59">
        <f t="shared" si="87"/>
        <v>143.76277190619786</v>
      </c>
    </row>
    <row r="261" spans="2:11" x14ac:dyDescent="0.25">
      <c r="B261" s="210">
        <v>3294</v>
      </c>
      <c r="C261" s="211"/>
      <c r="D261" s="212"/>
      <c r="E261" s="58" t="s">
        <v>216</v>
      </c>
      <c r="F261" s="59">
        <v>3538.2</v>
      </c>
      <c r="G261" s="67">
        <v>3400</v>
      </c>
      <c r="H261" s="59">
        <v>3600</v>
      </c>
      <c r="I261" s="59">
        <v>3741.89</v>
      </c>
      <c r="J261" s="59">
        <f t="shared" si="86"/>
        <v>103.94138888888888</v>
      </c>
      <c r="K261" s="59">
        <f t="shared" si="87"/>
        <v>105.75688203041094</v>
      </c>
    </row>
    <row r="262" spans="2:11" x14ac:dyDescent="0.25">
      <c r="B262" s="216">
        <v>3295</v>
      </c>
      <c r="C262" s="216"/>
      <c r="D262" s="216"/>
      <c r="E262" s="53" t="s">
        <v>177</v>
      </c>
      <c r="F262" s="59">
        <v>63.72</v>
      </c>
      <c r="G262" s="67">
        <v>2000</v>
      </c>
      <c r="H262" s="59">
        <v>100</v>
      </c>
      <c r="I262" s="59">
        <v>42.48</v>
      </c>
      <c r="J262" s="59">
        <f t="shared" si="86"/>
        <v>42.48</v>
      </c>
      <c r="K262" s="59">
        <f t="shared" si="87"/>
        <v>66.666666666666657</v>
      </c>
    </row>
    <row r="263" spans="2:11" x14ac:dyDescent="0.25">
      <c r="B263" s="216">
        <v>3299</v>
      </c>
      <c r="C263" s="216"/>
      <c r="D263" s="216"/>
      <c r="E263" s="53" t="s">
        <v>174</v>
      </c>
      <c r="F263" s="59">
        <v>13397.62</v>
      </c>
      <c r="G263" s="67">
        <v>12196</v>
      </c>
      <c r="H263" s="59">
        <v>17000</v>
      </c>
      <c r="I263" s="59">
        <v>21831.35</v>
      </c>
      <c r="J263" s="59">
        <f t="shared" si="86"/>
        <v>128.41970588235293</v>
      </c>
      <c r="K263" s="59">
        <f t="shared" si="87"/>
        <v>162.94946415855949</v>
      </c>
    </row>
    <row r="264" spans="2:11" x14ac:dyDescent="0.25">
      <c r="B264" s="210">
        <v>34</v>
      </c>
      <c r="C264" s="211"/>
      <c r="D264" s="212"/>
      <c r="E264" s="53" t="s">
        <v>178</v>
      </c>
      <c r="F264" s="67">
        <f>F265</f>
        <v>1233.72</v>
      </c>
      <c r="G264" s="67">
        <f>G265</f>
        <v>1000</v>
      </c>
      <c r="H264" s="67">
        <f t="shared" ref="H264:I264" si="98">H265</f>
        <v>1000</v>
      </c>
      <c r="I264" s="67">
        <f t="shared" si="98"/>
        <v>1267.0700000000002</v>
      </c>
      <c r="J264" s="59">
        <f t="shared" si="86"/>
        <v>126.70700000000001</v>
      </c>
      <c r="K264" s="59">
        <f t="shared" si="87"/>
        <v>102.70320656226697</v>
      </c>
    </row>
    <row r="265" spans="2:11" x14ac:dyDescent="0.25">
      <c r="B265" s="210">
        <v>343</v>
      </c>
      <c r="C265" s="211"/>
      <c r="D265" s="212"/>
      <c r="E265" s="58" t="s">
        <v>179</v>
      </c>
      <c r="F265" s="67">
        <f>F266+F267+F268</f>
        <v>1233.72</v>
      </c>
      <c r="G265" s="67">
        <f>G266+G267+G268</f>
        <v>1000</v>
      </c>
      <c r="H265" s="67">
        <f t="shared" ref="H265" si="99">H266+H267+H268</f>
        <v>1000</v>
      </c>
      <c r="I265" s="67">
        <f>I266+I267+I268</f>
        <v>1267.0700000000002</v>
      </c>
      <c r="J265" s="59">
        <f t="shared" si="86"/>
        <v>126.70700000000001</v>
      </c>
      <c r="K265" s="59">
        <f t="shared" si="87"/>
        <v>102.70320656226697</v>
      </c>
    </row>
    <row r="266" spans="2:11" ht="25.5" x14ac:dyDescent="0.25">
      <c r="B266" s="210">
        <v>3431</v>
      </c>
      <c r="C266" s="211"/>
      <c r="D266" s="212"/>
      <c r="E266" s="58" t="s">
        <v>180</v>
      </c>
      <c r="F266" s="59">
        <v>897.75</v>
      </c>
      <c r="G266" s="67">
        <v>1000</v>
      </c>
      <c r="H266" s="59">
        <v>1000</v>
      </c>
      <c r="I266" s="59">
        <v>759.53</v>
      </c>
      <c r="J266" s="59">
        <f t="shared" si="86"/>
        <v>75.952999999999989</v>
      </c>
      <c r="K266" s="59">
        <f t="shared" si="87"/>
        <v>84.603731551099969</v>
      </c>
    </row>
    <row r="267" spans="2:11" ht="25.5" x14ac:dyDescent="0.25">
      <c r="B267" s="210">
        <v>3432</v>
      </c>
      <c r="C267" s="211"/>
      <c r="D267" s="212"/>
      <c r="E267" s="58" t="s">
        <v>181</v>
      </c>
      <c r="F267" s="59">
        <v>326.63</v>
      </c>
      <c r="G267" s="67">
        <v>0</v>
      </c>
      <c r="H267" s="59">
        <f>G267</f>
        <v>0</v>
      </c>
      <c r="I267" s="59">
        <v>487.1</v>
      </c>
      <c r="J267" s="59" t="e">
        <f t="shared" si="86"/>
        <v>#DIV/0!</v>
      </c>
      <c r="K267" s="59">
        <f t="shared" si="87"/>
        <v>149.12898386553596</v>
      </c>
    </row>
    <row r="268" spans="2:11" x14ac:dyDescent="0.25">
      <c r="B268" s="210">
        <v>3433</v>
      </c>
      <c r="C268" s="211"/>
      <c r="D268" s="212"/>
      <c r="E268" s="58" t="s">
        <v>182</v>
      </c>
      <c r="F268" s="59">
        <f>6.34+3</f>
        <v>9.34</v>
      </c>
      <c r="G268" s="67">
        <v>0</v>
      </c>
      <c r="H268" s="59">
        <f>G268</f>
        <v>0</v>
      </c>
      <c r="I268" s="59">
        <v>20.440000000000001</v>
      </c>
      <c r="J268" s="59" t="e">
        <f t="shared" si="86"/>
        <v>#DIV/0!</v>
      </c>
      <c r="K268" s="59">
        <f t="shared" si="87"/>
        <v>218.84368308351179</v>
      </c>
    </row>
    <row r="269" spans="2:11" ht="25.5" x14ac:dyDescent="0.25">
      <c r="B269" s="210">
        <v>36</v>
      </c>
      <c r="C269" s="211"/>
      <c r="D269" s="212"/>
      <c r="E269" s="58" t="s">
        <v>183</v>
      </c>
      <c r="F269" s="67">
        <f>F270</f>
        <v>12872.24</v>
      </c>
      <c r="G269" s="67">
        <f>G270</f>
        <v>12500</v>
      </c>
      <c r="H269" s="67">
        <f t="shared" ref="H269:I269" si="100">H270</f>
        <v>12500</v>
      </c>
      <c r="I269" s="67">
        <f t="shared" si="100"/>
        <v>12193.93</v>
      </c>
      <c r="J269" s="59">
        <f t="shared" si="86"/>
        <v>97.551439999999999</v>
      </c>
      <c r="K269" s="59">
        <f t="shared" si="87"/>
        <v>94.730443186267507</v>
      </c>
    </row>
    <row r="270" spans="2:11" ht="25.5" x14ac:dyDescent="0.25">
      <c r="B270" s="210">
        <v>369</v>
      </c>
      <c r="C270" s="211"/>
      <c r="D270" s="212"/>
      <c r="E270" s="58" t="s">
        <v>217</v>
      </c>
      <c r="F270" s="67">
        <f>F271</f>
        <v>12872.24</v>
      </c>
      <c r="G270" s="67">
        <f>G271</f>
        <v>12500</v>
      </c>
      <c r="H270" s="67">
        <f t="shared" ref="H270:I270" si="101">H271</f>
        <v>12500</v>
      </c>
      <c r="I270" s="67">
        <f t="shared" si="101"/>
        <v>12193.93</v>
      </c>
      <c r="J270" s="59">
        <f t="shared" si="86"/>
        <v>97.551439999999999</v>
      </c>
      <c r="K270" s="59">
        <f t="shared" si="87"/>
        <v>94.730443186267507</v>
      </c>
    </row>
    <row r="271" spans="2:11" ht="25.5" x14ac:dyDescent="0.25">
      <c r="B271" s="210">
        <v>3691</v>
      </c>
      <c r="C271" s="211"/>
      <c r="D271" s="212"/>
      <c r="E271" s="58" t="s">
        <v>83</v>
      </c>
      <c r="F271" s="59">
        <v>12872.24</v>
      </c>
      <c r="G271" s="67">
        <v>12500</v>
      </c>
      <c r="H271" s="59">
        <v>12500</v>
      </c>
      <c r="I271" s="59">
        <v>12193.93</v>
      </c>
      <c r="J271" s="59">
        <f t="shared" si="86"/>
        <v>97.551439999999999</v>
      </c>
      <c r="K271" s="59">
        <f t="shared" si="87"/>
        <v>94.730443186267507</v>
      </c>
    </row>
    <row r="272" spans="2:11" ht="25.5" x14ac:dyDescent="0.25">
      <c r="B272" s="216">
        <v>37</v>
      </c>
      <c r="C272" s="216"/>
      <c r="D272" s="216"/>
      <c r="E272" s="53" t="s">
        <v>233</v>
      </c>
      <c r="F272" s="67">
        <f>F273</f>
        <v>3466.23</v>
      </c>
      <c r="G272" s="67">
        <f t="shared" ref="G272:I272" si="102">G273</f>
        <v>0</v>
      </c>
      <c r="H272" s="67">
        <f t="shared" si="102"/>
        <v>0</v>
      </c>
      <c r="I272" s="67">
        <f t="shared" si="102"/>
        <v>0</v>
      </c>
      <c r="J272" s="59" t="e">
        <f t="shared" si="86"/>
        <v>#DIV/0!</v>
      </c>
      <c r="K272" s="59">
        <f t="shared" si="87"/>
        <v>0</v>
      </c>
    </row>
    <row r="273" spans="2:11" ht="25.5" x14ac:dyDescent="0.25">
      <c r="B273" s="216">
        <v>372</v>
      </c>
      <c r="C273" s="216"/>
      <c r="D273" s="216"/>
      <c r="E273" s="53" t="s">
        <v>234</v>
      </c>
      <c r="F273" s="67">
        <f>F274</f>
        <v>3466.23</v>
      </c>
      <c r="G273" s="67">
        <f t="shared" ref="G273:I273" si="103">G274</f>
        <v>0</v>
      </c>
      <c r="H273" s="67">
        <f t="shared" si="103"/>
        <v>0</v>
      </c>
      <c r="I273" s="67">
        <f t="shared" si="103"/>
        <v>0</v>
      </c>
      <c r="J273" s="59" t="e">
        <f t="shared" si="86"/>
        <v>#DIV/0!</v>
      </c>
      <c r="K273" s="59">
        <f t="shared" si="87"/>
        <v>0</v>
      </c>
    </row>
    <row r="274" spans="2:11" x14ac:dyDescent="0.25">
      <c r="B274" s="216">
        <v>3721</v>
      </c>
      <c r="C274" s="216"/>
      <c r="D274" s="216"/>
      <c r="E274" s="53" t="s">
        <v>185</v>
      </c>
      <c r="F274" s="67">
        <v>3466.23</v>
      </c>
      <c r="G274" s="67">
        <v>0</v>
      </c>
      <c r="H274" s="67">
        <v>0</v>
      </c>
      <c r="I274" s="67">
        <v>0</v>
      </c>
      <c r="J274" s="59" t="e">
        <f t="shared" si="86"/>
        <v>#DIV/0!</v>
      </c>
      <c r="K274" s="59">
        <f t="shared" si="87"/>
        <v>0</v>
      </c>
    </row>
    <row r="275" spans="2:11" x14ac:dyDescent="0.25">
      <c r="B275" s="110">
        <v>38</v>
      </c>
      <c r="C275" s="111"/>
      <c r="D275" s="112"/>
      <c r="E275" s="112" t="s">
        <v>277</v>
      </c>
      <c r="F275" s="67">
        <f>F276</f>
        <v>0</v>
      </c>
      <c r="G275" s="67">
        <f t="shared" ref="G275:I275" si="104">G276</f>
        <v>0</v>
      </c>
      <c r="H275" s="67">
        <f t="shared" si="104"/>
        <v>0</v>
      </c>
      <c r="I275" s="67">
        <f t="shared" si="104"/>
        <v>0</v>
      </c>
      <c r="J275" s="59" t="e">
        <f t="shared" si="86"/>
        <v>#DIV/0!</v>
      </c>
      <c r="K275" s="59" t="e">
        <f t="shared" si="87"/>
        <v>#DIV/0!</v>
      </c>
    </row>
    <row r="276" spans="2:11" x14ac:dyDescent="0.25">
      <c r="B276" s="110">
        <v>381</v>
      </c>
      <c r="C276" s="111"/>
      <c r="D276" s="112"/>
      <c r="E276" s="112" t="s">
        <v>91</v>
      </c>
      <c r="F276" s="67">
        <f>F277</f>
        <v>0</v>
      </c>
      <c r="G276" s="67">
        <f t="shared" ref="G276:I276" si="105">G277</f>
        <v>0</v>
      </c>
      <c r="H276" s="67">
        <f t="shared" si="105"/>
        <v>0</v>
      </c>
      <c r="I276" s="67">
        <f t="shared" si="105"/>
        <v>0</v>
      </c>
      <c r="J276" s="59" t="e">
        <f t="shared" si="86"/>
        <v>#DIV/0!</v>
      </c>
      <c r="K276" s="59" t="e">
        <f t="shared" si="87"/>
        <v>#DIV/0!</v>
      </c>
    </row>
    <row r="277" spans="2:11" x14ac:dyDescent="0.25">
      <c r="B277" s="110">
        <v>3811</v>
      </c>
      <c r="C277" s="111"/>
      <c r="D277" s="112"/>
      <c r="E277" s="112" t="s">
        <v>278</v>
      </c>
      <c r="F277" s="67">
        <v>0</v>
      </c>
      <c r="G277" s="67">
        <v>0</v>
      </c>
      <c r="H277" s="67">
        <v>0</v>
      </c>
      <c r="I277" s="67">
        <v>0</v>
      </c>
      <c r="J277" s="59" t="e">
        <f t="shared" si="86"/>
        <v>#DIV/0!</v>
      </c>
      <c r="K277" s="59" t="e">
        <f t="shared" si="87"/>
        <v>#DIV/0!</v>
      </c>
    </row>
    <row r="278" spans="2:11" x14ac:dyDescent="0.25">
      <c r="B278" s="216">
        <v>4</v>
      </c>
      <c r="C278" s="216"/>
      <c r="D278" s="216"/>
      <c r="E278" s="53" t="s">
        <v>6</v>
      </c>
      <c r="F278" s="67">
        <f>F279+F282</f>
        <v>38620.400000000001</v>
      </c>
      <c r="G278" s="67">
        <f>G279+G282</f>
        <v>32764</v>
      </c>
      <c r="H278" s="67">
        <f t="shared" ref="H278" si="106">H279+H282</f>
        <v>27000</v>
      </c>
      <c r="I278" s="67">
        <f>I279+I282</f>
        <v>16642.760000000002</v>
      </c>
      <c r="J278" s="59">
        <f t="shared" si="86"/>
        <v>61.639851851851859</v>
      </c>
      <c r="K278" s="59">
        <f t="shared" si="87"/>
        <v>43.09318391316507</v>
      </c>
    </row>
    <row r="279" spans="2:11" ht="25.5" x14ac:dyDescent="0.25">
      <c r="B279" s="216">
        <v>41</v>
      </c>
      <c r="C279" s="216"/>
      <c r="D279" s="216"/>
      <c r="E279" s="53" t="s">
        <v>259</v>
      </c>
      <c r="F279" s="67">
        <f>F280</f>
        <v>9098.1200000000008</v>
      </c>
      <c r="G279" s="67">
        <f>G280</f>
        <v>9500</v>
      </c>
      <c r="H279" s="67">
        <f t="shared" ref="H279:I279" si="107">H280</f>
        <v>500</v>
      </c>
      <c r="I279" s="67">
        <f t="shared" si="107"/>
        <v>1051.18</v>
      </c>
      <c r="J279" s="59">
        <f t="shared" si="86"/>
        <v>210.23599999999999</v>
      </c>
      <c r="K279" s="59">
        <f t="shared" si="87"/>
        <v>11.553815513534664</v>
      </c>
    </row>
    <row r="280" spans="2:11" x14ac:dyDescent="0.25">
      <c r="B280" s="210">
        <v>412</v>
      </c>
      <c r="C280" s="211"/>
      <c r="D280" s="212"/>
      <c r="E280" s="53" t="s">
        <v>235</v>
      </c>
      <c r="F280" s="67">
        <f>F281</f>
        <v>9098.1200000000008</v>
      </c>
      <c r="G280" s="67">
        <f>G281</f>
        <v>9500</v>
      </c>
      <c r="H280" s="67">
        <f t="shared" ref="H280:I280" si="108">H281</f>
        <v>500</v>
      </c>
      <c r="I280" s="67">
        <f t="shared" si="108"/>
        <v>1051.18</v>
      </c>
      <c r="J280" s="59">
        <f t="shared" si="86"/>
        <v>210.23599999999999</v>
      </c>
      <c r="K280" s="59">
        <f t="shared" si="87"/>
        <v>11.553815513534664</v>
      </c>
    </row>
    <row r="281" spans="2:11" x14ac:dyDescent="0.25">
      <c r="B281" s="210">
        <v>4123</v>
      </c>
      <c r="C281" s="211"/>
      <c r="D281" s="212"/>
      <c r="E281" s="58" t="s">
        <v>186</v>
      </c>
      <c r="F281" s="59">
        <v>9098.1200000000008</v>
      </c>
      <c r="G281" s="67">
        <v>9500</v>
      </c>
      <c r="H281" s="59">
        <v>500</v>
      </c>
      <c r="I281" s="59">
        <v>1051.18</v>
      </c>
      <c r="J281" s="59">
        <f t="shared" si="86"/>
        <v>210.23599999999999</v>
      </c>
      <c r="K281" s="59">
        <f t="shared" si="87"/>
        <v>11.553815513534664</v>
      </c>
    </row>
    <row r="282" spans="2:11" ht="25.5" x14ac:dyDescent="0.25">
      <c r="B282" s="210">
        <v>42</v>
      </c>
      <c r="C282" s="211"/>
      <c r="D282" s="212"/>
      <c r="E282" s="58" t="s">
        <v>257</v>
      </c>
      <c r="F282" s="67">
        <f>F283+F286+F288</f>
        <v>29522.28</v>
      </c>
      <c r="G282" s="67">
        <f>G283+G286+G288</f>
        <v>23264</v>
      </c>
      <c r="H282" s="67">
        <f t="shared" ref="H282" si="109">H283+H286+H288</f>
        <v>26500</v>
      </c>
      <c r="I282" s="67">
        <f>I283+I286+I288</f>
        <v>15591.580000000002</v>
      </c>
      <c r="J282" s="59">
        <f t="shared" si="86"/>
        <v>58.836150943396234</v>
      </c>
      <c r="K282" s="59">
        <f t="shared" si="87"/>
        <v>52.812926372895333</v>
      </c>
    </row>
    <row r="283" spans="2:11" x14ac:dyDescent="0.25">
      <c r="B283" s="210">
        <v>422</v>
      </c>
      <c r="C283" s="211"/>
      <c r="D283" s="212"/>
      <c r="E283" s="58" t="s">
        <v>188</v>
      </c>
      <c r="F283" s="67">
        <f>F284+F285</f>
        <v>26458.5</v>
      </c>
      <c r="G283" s="67">
        <f t="shared" ref="G283:I283" si="110">G284+G285</f>
        <v>17264</v>
      </c>
      <c r="H283" s="67">
        <f t="shared" si="110"/>
        <v>25500</v>
      </c>
      <c r="I283" s="67">
        <f t="shared" si="110"/>
        <v>13658.29</v>
      </c>
      <c r="J283" s="59">
        <f t="shared" si="86"/>
        <v>53.561921568627454</v>
      </c>
      <c r="K283" s="59">
        <f t="shared" si="87"/>
        <v>51.62155828939661</v>
      </c>
    </row>
    <row r="284" spans="2:11" x14ac:dyDescent="0.25">
      <c r="B284" s="216">
        <v>4221</v>
      </c>
      <c r="C284" s="216"/>
      <c r="D284" s="216"/>
      <c r="E284" s="53" t="s">
        <v>94</v>
      </c>
      <c r="F284" s="59">
        <v>26458.5</v>
      </c>
      <c r="G284" s="67">
        <v>17264</v>
      </c>
      <c r="H284" s="59">
        <v>25500</v>
      </c>
      <c r="I284" s="59">
        <v>13658.29</v>
      </c>
      <c r="J284" s="59">
        <f t="shared" si="86"/>
        <v>53.561921568627454</v>
      </c>
      <c r="K284" s="59">
        <f t="shared" si="87"/>
        <v>51.62155828939661</v>
      </c>
    </row>
    <row r="285" spans="2:11" x14ac:dyDescent="0.25">
      <c r="B285" s="110">
        <v>4227</v>
      </c>
      <c r="C285" s="111"/>
      <c r="D285" s="112"/>
      <c r="E285" s="66" t="s">
        <v>288</v>
      </c>
      <c r="F285" s="67">
        <v>0</v>
      </c>
      <c r="G285" s="67"/>
      <c r="H285" s="67"/>
      <c r="I285" s="67"/>
      <c r="J285" s="59"/>
      <c r="K285" s="59"/>
    </row>
    <row r="286" spans="2:11" ht="25.5" x14ac:dyDescent="0.25">
      <c r="B286" s="210">
        <v>424</v>
      </c>
      <c r="C286" s="211"/>
      <c r="D286" s="212"/>
      <c r="E286" s="58" t="s">
        <v>264</v>
      </c>
      <c r="F286" s="67">
        <f>F287</f>
        <v>3063.78</v>
      </c>
      <c r="G286" s="67">
        <f>G287</f>
        <v>4000</v>
      </c>
      <c r="H286" s="67">
        <f t="shared" ref="H286:I286" si="111">H287</f>
        <v>1000</v>
      </c>
      <c r="I286" s="67">
        <f t="shared" si="111"/>
        <v>1933.29</v>
      </c>
      <c r="J286" s="59">
        <f t="shared" si="86"/>
        <v>193.32900000000001</v>
      </c>
      <c r="K286" s="59">
        <f t="shared" si="87"/>
        <v>63.101462898772098</v>
      </c>
    </row>
    <row r="287" spans="2:11" x14ac:dyDescent="0.25">
      <c r="B287" s="210">
        <v>4241</v>
      </c>
      <c r="C287" s="211"/>
      <c r="D287" s="212"/>
      <c r="E287" s="58" t="s">
        <v>236</v>
      </c>
      <c r="F287" s="59">
        <v>3063.78</v>
      </c>
      <c r="G287" s="67">
        <v>4000</v>
      </c>
      <c r="H287" s="59">
        <v>1000</v>
      </c>
      <c r="I287" s="59">
        <v>1933.29</v>
      </c>
      <c r="J287" s="59">
        <f t="shared" si="86"/>
        <v>193.32900000000001</v>
      </c>
      <c r="K287" s="59">
        <f t="shared" si="87"/>
        <v>63.101462898772098</v>
      </c>
    </row>
    <row r="288" spans="2:11" x14ac:dyDescent="0.25">
      <c r="B288" s="210">
        <v>426</v>
      </c>
      <c r="C288" s="211"/>
      <c r="D288" s="212"/>
      <c r="E288" s="58" t="s">
        <v>192</v>
      </c>
      <c r="F288" s="67">
        <f>F289</f>
        <v>0</v>
      </c>
      <c r="G288" s="67">
        <f>G289</f>
        <v>2000</v>
      </c>
      <c r="H288" s="67">
        <f t="shared" ref="H288:I288" si="112">H289</f>
        <v>0</v>
      </c>
      <c r="I288" s="67">
        <f t="shared" si="112"/>
        <v>0</v>
      </c>
      <c r="J288" s="59" t="e">
        <f t="shared" si="86"/>
        <v>#DIV/0!</v>
      </c>
      <c r="K288" s="59" t="e">
        <f t="shared" si="87"/>
        <v>#DIV/0!</v>
      </c>
    </row>
    <row r="289" spans="2:11" x14ac:dyDescent="0.25">
      <c r="B289" s="216">
        <v>4262</v>
      </c>
      <c r="C289" s="216"/>
      <c r="D289" s="216"/>
      <c r="E289" s="53" t="s">
        <v>193</v>
      </c>
      <c r="F289" s="67">
        <v>0</v>
      </c>
      <c r="G289" s="67">
        <v>2000</v>
      </c>
      <c r="H289" s="59">
        <v>0</v>
      </c>
      <c r="I289" s="59">
        <v>0</v>
      </c>
      <c r="J289" s="59" t="e">
        <f t="shared" si="86"/>
        <v>#DIV/0!</v>
      </c>
      <c r="K289" s="59" t="e">
        <f t="shared" si="87"/>
        <v>#DIV/0!</v>
      </c>
    </row>
    <row r="290" spans="2:11" x14ac:dyDescent="0.25">
      <c r="B290" s="216" t="s">
        <v>210</v>
      </c>
      <c r="C290" s="216"/>
      <c r="D290" s="216"/>
      <c r="E290" s="53" t="s">
        <v>197</v>
      </c>
      <c r="F290" s="67"/>
      <c r="G290" s="67"/>
      <c r="H290" s="59"/>
      <c r="I290" s="59"/>
      <c r="J290" s="59"/>
      <c r="K290" s="59"/>
    </row>
    <row r="291" spans="2:11" x14ac:dyDescent="0.25">
      <c r="B291" s="210" t="s">
        <v>221</v>
      </c>
      <c r="C291" s="211"/>
      <c r="D291" s="212"/>
      <c r="E291" s="53" t="s">
        <v>222</v>
      </c>
      <c r="F291" s="67"/>
      <c r="G291" s="67"/>
      <c r="H291" s="59"/>
      <c r="I291" s="59"/>
      <c r="J291" s="59"/>
      <c r="K291" s="59"/>
    </row>
    <row r="292" spans="2:11" x14ac:dyDescent="0.25">
      <c r="B292" s="89">
        <v>43</v>
      </c>
      <c r="C292" s="90"/>
      <c r="D292" s="91"/>
      <c r="E292" s="53" t="s">
        <v>219</v>
      </c>
      <c r="F292" s="67">
        <f>F293+F309</f>
        <v>32953.129999999997</v>
      </c>
      <c r="G292" s="67">
        <f t="shared" ref="G292:J292" si="113">G293+G309</f>
        <v>0</v>
      </c>
      <c r="H292" s="67">
        <f t="shared" si="113"/>
        <v>0</v>
      </c>
      <c r="I292" s="67">
        <f t="shared" si="113"/>
        <v>0</v>
      </c>
      <c r="J292" s="67" t="e">
        <f t="shared" si="113"/>
        <v>#DIV/0!</v>
      </c>
      <c r="K292" s="59">
        <f t="shared" si="87"/>
        <v>0</v>
      </c>
    </row>
    <row r="293" spans="2:11" x14ac:dyDescent="0.25">
      <c r="B293" s="216">
        <v>3</v>
      </c>
      <c r="C293" s="216"/>
      <c r="D293" s="216"/>
      <c r="E293" s="53" t="s">
        <v>4</v>
      </c>
      <c r="F293" s="67">
        <f>F294+F301</f>
        <v>0</v>
      </c>
      <c r="G293" s="67">
        <f t="shared" ref="G293:I293" si="114">G294+G301</f>
        <v>0</v>
      </c>
      <c r="H293" s="67">
        <f t="shared" si="114"/>
        <v>0</v>
      </c>
      <c r="I293" s="67">
        <f t="shared" si="114"/>
        <v>0</v>
      </c>
      <c r="J293" s="59" t="e">
        <f t="shared" si="86"/>
        <v>#DIV/0!</v>
      </c>
      <c r="K293" s="59" t="e">
        <f t="shared" si="87"/>
        <v>#DIV/0!</v>
      </c>
    </row>
    <row r="294" spans="2:11" x14ac:dyDescent="0.25">
      <c r="B294" s="210">
        <v>31</v>
      </c>
      <c r="C294" s="211"/>
      <c r="D294" s="212"/>
      <c r="E294" s="112" t="s">
        <v>5</v>
      </c>
      <c r="F294" s="67">
        <f>F295+F297+F299</f>
        <v>0</v>
      </c>
      <c r="G294" s="67">
        <f t="shared" ref="G294:I294" si="115">G295+G297+G299</f>
        <v>0</v>
      </c>
      <c r="H294" s="67">
        <f t="shared" si="115"/>
        <v>0</v>
      </c>
      <c r="I294" s="67">
        <f t="shared" si="115"/>
        <v>0</v>
      </c>
      <c r="J294" s="59" t="e">
        <f t="shared" si="86"/>
        <v>#DIV/0!</v>
      </c>
      <c r="K294" s="59" t="e">
        <f t="shared" si="87"/>
        <v>#DIV/0!</v>
      </c>
    </row>
    <row r="295" spans="2:11" x14ac:dyDescent="0.25">
      <c r="B295" s="210">
        <v>311</v>
      </c>
      <c r="C295" s="211"/>
      <c r="D295" s="212"/>
      <c r="E295" s="112" t="s">
        <v>32</v>
      </c>
      <c r="F295" s="67">
        <f>F296</f>
        <v>0</v>
      </c>
      <c r="G295" s="67">
        <f t="shared" ref="G295:I295" si="116">G296</f>
        <v>0</v>
      </c>
      <c r="H295" s="67">
        <f t="shared" si="116"/>
        <v>0</v>
      </c>
      <c r="I295" s="67">
        <f t="shared" si="116"/>
        <v>0</v>
      </c>
      <c r="J295" s="59" t="e">
        <f t="shared" si="86"/>
        <v>#DIV/0!</v>
      </c>
      <c r="K295" s="59" t="e">
        <f t="shared" si="87"/>
        <v>#DIV/0!</v>
      </c>
    </row>
    <row r="296" spans="2:11" x14ac:dyDescent="0.25">
      <c r="B296" s="216">
        <v>3111</v>
      </c>
      <c r="C296" s="216"/>
      <c r="D296" s="216"/>
      <c r="E296" s="53" t="s">
        <v>33</v>
      </c>
      <c r="F296" s="67">
        <v>0</v>
      </c>
      <c r="G296" s="67">
        <v>0</v>
      </c>
      <c r="H296" s="67">
        <v>0</v>
      </c>
      <c r="I296" s="67">
        <v>0</v>
      </c>
      <c r="J296" s="59" t="e">
        <f t="shared" si="86"/>
        <v>#DIV/0!</v>
      </c>
      <c r="K296" s="59" t="e">
        <f t="shared" si="87"/>
        <v>#DIV/0!</v>
      </c>
    </row>
    <row r="297" spans="2:11" x14ac:dyDescent="0.25">
      <c r="B297" s="217">
        <v>312</v>
      </c>
      <c r="C297" s="218"/>
      <c r="D297" s="219"/>
      <c r="E297" s="53" t="s">
        <v>151</v>
      </c>
      <c r="F297" s="67">
        <f>F298</f>
        <v>0</v>
      </c>
      <c r="G297" s="67">
        <f t="shared" ref="G297:H297" si="117">G298</f>
        <v>0</v>
      </c>
      <c r="H297" s="67">
        <f t="shared" si="117"/>
        <v>0</v>
      </c>
      <c r="I297" s="67">
        <v>0</v>
      </c>
      <c r="J297" s="59" t="e">
        <f t="shared" si="86"/>
        <v>#DIV/0!</v>
      </c>
      <c r="K297" s="59" t="e">
        <f t="shared" si="87"/>
        <v>#DIV/0!</v>
      </c>
    </row>
    <row r="298" spans="2:11" x14ac:dyDescent="0.25">
      <c r="B298" s="217">
        <v>3121</v>
      </c>
      <c r="C298" s="218"/>
      <c r="D298" s="219"/>
      <c r="E298" s="53" t="s">
        <v>151</v>
      </c>
      <c r="F298" s="67">
        <v>0</v>
      </c>
      <c r="G298" s="67">
        <v>0</v>
      </c>
      <c r="H298" s="67">
        <v>0</v>
      </c>
      <c r="I298" s="67">
        <v>0</v>
      </c>
      <c r="J298" s="59" t="e">
        <f t="shared" si="86"/>
        <v>#DIV/0!</v>
      </c>
      <c r="K298" s="59" t="e">
        <f t="shared" si="87"/>
        <v>#DIV/0!</v>
      </c>
    </row>
    <row r="299" spans="2:11" x14ac:dyDescent="0.25">
      <c r="B299" s="216">
        <v>313</v>
      </c>
      <c r="C299" s="216"/>
      <c r="D299" s="216"/>
      <c r="E299" s="53" t="s">
        <v>152</v>
      </c>
      <c r="F299" s="67">
        <f>F300</f>
        <v>0</v>
      </c>
      <c r="G299" s="67">
        <f t="shared" ref="G299:H299" si="118">G300</f>
        <v>0</v>
      </c>
      <c r="H299" s="67">
        <f t="shared" si="118"/>
        <v>0</v>
      </c>
      <c r="I299" s="67">
        <v>0</v>
      </c>
      <c r="J299" s="59" t="e">
        <f t="shared" si="86"/>
        <v>#DIV/0!</v>
      </c>
      <c r="K299" s="59" t="e">
        <f t="shared" si="87"/>
        <v>#DIV/0!</v>
      </c>
    </row>
    <row r="300" spans="2:11" ht="25.5" x14ac:dyDescent="0.25">
      <c r="B300" s="210">
        <v>3132</v>
      </c>
      <c r="C300" s="211"/>
      <c r="D300" s="212"/>
      <c r="E300" s="53" t="s">
        <v>153</v>
      </c>
      <c r="F300" s="67">
        <v>0</v>
      </c>
      <c r="G300" s="67">
        <v>0</v>
      </c>
      <c r="H300" s="67">
        <v>0</v>
      </c>
      <c r="I300" s="67">
        <v>0</v>
      </c>
      <c r="J300" s="59" t="e">
        <f t="shared" si="86"/>
        <v>#DIV/0!</v>
      </c>
      <c r="K300" s="59" t="e">
        <f t="shared" si="87"/>
        <v>#DIV/0!</v>
      </c>
    </row>
    <row r="301" spans="2:11" x14ac:dyDescent="0.25">
      <c r="B301" s="110">
        <v>32</v>
      </c>
      <c r="C301" s="111"/>
      <c r="D301" s="112"/>
      <c r="E301" s="53" t="s">
        <v>13</v>
      </c>
      <c r="F301" s="67">
        <f>F302+F306</f>
        <v>0</v>
      </c>
      <c r="G301" s="67">
        <f t="shared" ref="G301:I301" si="119">G302+G306</f>
        <v>0</v>
      </c>
      <c r="H301" s="67">
        <f t="shared" si="119"/>
        <v>0</v>
      </c>
      <c r="I301" s="67">
        <f t="shared" si="119"/>
        <v>0</v>
      </c>
      <c r="J301" s="59" t="e">
        <f t="shared" si="86"/>
        <v>#DIV/0!</v>
      </c>
      <c r="K301" s="59" t="e">
        <f t="shared" si="87"/>
        <v>#DIV/0!</v>
      </c>
    </row>
    <row r="302" spans="2:11" x14ac:dyDescent="0.25">
      <c r="B302" s="210">
        <v>321</v>
      </c>
      <c r="C302" s="211"/>
      <c r="D302" s="212"/>
      <c r="E302" s="112" t="s">
        <v>253</v>
      </c>
      <c r="F302" s="67">
        <v>0</v>
      </c>
      <c r="G302" s="67">
        <f t="shared" ref="G302:I302" si="120">G304</f>
        <v>0</v>
      </c>
      <c r="H302" s="67">
        <f t="shared" si="120"/>
        <v>0</v>
      </c>
      <c r="I302" s="67">
        <f t="shared" si="120"/>
        <v>0</v>
      </c>
      <c r="J302" s="59" t="e">
        <f t="shared" si="86"/>
        <v>#DIV/0!</v>
      </c>
      <c r="K302" s="59" t="e">
        <f t="shared" si="87"/>
        <v>#DIV/0!</v>
      </c>
    </row>
    <row r="303" spans="2:11" x14ac:dyDescent="0.25">
      <c r="B303" s="216">
        <v>3211</v>
      </c>
      <c r="C303" s="216"/>
      <c r="D303" s="216"/>
      <c r="E303" s="53" t="s">
        <v>35</v>
      </c>
      <c r="F303" s="67">
        <v>0</v>
      </c>
      <c r="G303" s="67">
        <v>0</v>
      </c>
      <c r="H303" s="67">
        <v>0</v>
      </c>
      <c r="I303" s="67">
        <v>0</v>
      </c>
      <c r="J303" s="59" t="e">
        <f t="shared" si="86"/>
        <v>#DIV/0!</v>
      </c>
      <c r="K303" s="59" t="e">
        <f t="shared" si="87"/>
        <v>#DIV/0!</v>
      </c>
    </row>
    <row r="304" spans="2:11" ht="25.5" x14ac:dyDescent="0.25">
      <c r="B304" s="110">
        <v>3212</v>
      </c>
      <c r="C304" s="111"/>
      <c r="D304" s="112"/>
      <c r="E304" s="53" t="s">
        <v>155</v>
      </c>
      <c r="F304" s="67">
        <v>0</v>
      </c>
      <c r="G304" s="67">
        <v>0</v>
      </c>
      <c r="H304" s="67">
        <v>0</v>
      </c>
      <c r="I304" s="67">
        <v>0</v>
      </c>
      <c r="J304" s="59" t="e">
        <f t="shared" si="86"/>
        <v>#DIV/0!</v>
      </c>
      <c r="K304" s="59" t="e">
        <f t="shared" si="87"/>
        <v>#DIV/0!</v>
      </c>
    </row>
    <row r="305" spans="2:11" x14ac:dyDescent="0.25">
      <c r="B305" s="110">
        <v>3213</v>
      </c>
      <c r="C305" s="111"/>
      <c r="D305" s="112"/>
      <c r="E305" s="53" t="s">
        <v>156</v>
      </c>
      <c r="F305" s="67">
        <v>0</v>
      </c>
      <c r="G305" s="67">
        <v>0</v>
      </c>
      <c r="H305" s="67">
        <v>0</v>
      </c>
      <c r="I305" s="67">
        <v>0</v>
      </c>
      <c r="J305" s="59" t="e">
        <f t="shared" si="86"/>
        <v>#DIV/0!</v>
      </c>
      <c r="K305" s="59" t="e">
        <f t="shared" si="87"/>
        <v>#DIV/0!</v>
      </c>
    </row>
    <row r="306" spans="2:11" x14ac:dyDescent="0.25">
      <c r="B306" s="110">
        <v>323</v>
      </c>
      <c r="C306" s="111"/>
      <c r="D306" s="112"/>
      <c r="E306" s="53" t="s">
        <v>163</v>
      </c>
      <c r="F306" s="67">
        <f>F307</f>
        <v>0</v>
      </c>
      <c r="G306" s="67">
        <f t="shared" ref="G306:I307" si="121">G307</f>
        <v>0</v>
      </c>
      <c r="H306" s="67">
        <f t="shared" si="121"/>
        <v>0</v>
      </c>
      <c r="I306" s="67">
        <f t="shared" si="121"/>
        <v>0</v>
      </c>
      <c r="J306" s="59" t="e">
        <f t="shared" si="86"/>
        <v>#DIV/0!</v>
      </c>
      <c r="K306" s="59" t="e">
        <f t="shared" si="87"/>
        <v>#DIV/0!</v>
      </c>
    </row>
    <row r="307" spans="2:11" x14ac:dyDescent="0.25">
      <c r="B307" s="110">
        <v>329</v>
      </c>
      <c r="C307" s="111"/>
      <c r="D307" s="112"/>
      <c r="E307" s="53" t="s">
        <v>174</v>
      </c>
      <c r="F307" s="67">
        <f>F308</f>
        <v>0</v>
      </c>
      <c r="G307" s="67">
        <f t="shared" si="121"/>
        <v>0</v>
      </c>
      <c r="H307" s="67">
        <f t="shared" si="121"/>
        <v>0</v>
      </c>
      <c r="I307" s="67">
        <f t="shared" si="121"/>
        <v>0</v>
      </c>
      <c r="J307" s="59" t="e">
        <f t="shared" si="86"/>
        <v>#DIV/0!</v>
      </c>
      <c r="K307" s="59" t="e">
        <f t="shared" si="87"/>
        <v>#DIV/0!</v>
      </c>
    </row>
    <row r="308" spans="2:11" x14ac:dyDescent="0.25">
      <c r="B308" s="110">
        <v>3299</v>
      </c>
      <c r="C308" s="111"/>
      <c r="D308" s="112"/>
      <c r="E308" s="53" t="s">
        <v>174</v>
      </c>
      <c r="F308" s="67">
        <v>0</v>
      </c>
      <c r="G308" s="67">
        <v>0</v>
      </c>
      <c r="H308" s="67">
        <v>0</v>
      </c>
      <c r="I308" s="67">
        <v>0</v>
      </c>
      <c r="J308" s="59" t="e">
        <f t="shared" si="86"/>
        <v>#DIV/0!</v>
      </c>
      <c r="K308" s="59" t="e">
        <f t="shared" si="87"/>
        <v>#DIV/0!</v>
      </c>
    </row>
    <row r="309" spans="2:11" x14ac:dyDescent="0.25">
      <c r="B309" s="216">
        <v>4</v>
      </c>
      <c r="C309" s="216"/>
      <c r="D309" s="216"/>
      <c r="E309" s="53" t="s">
        <v>6</v>
      </c>
      <c r="F309" s="67">
        <f>F310</f>
        <v>32953.129999999997</v>
      </c>
      <c r="G309" s="67">
        <f t="shared" ref="G309:I311" si="122">G310</f>
        <v>0</v>
      </c>
      <c r="H309" s="67">
        <f t="shared" si="122"/>
        <v>0</v>
      </c>
      <c r="I309" s="67">
        <f t="shared" si="122"/>
        <v>0</v>
      </c>
      <c r="J309" s="59" t="e">
        <f t="shared" ref="J309:J312" si="123">I309/H309*100</f>
        <v>#DIV/0!</v>
      </c>
      <c r="K309" s="59">
        <f t="shared" ref="K309:K312" si="124">I309/F309*100</f>
        <v>0</v>
      </c>
    </row>
    <row r="310" spans="2:11" ht="25.5" x14ac:dyDescent="0.25">
      <c r="B310" s="210">
        <v>42</v>
      </c>
      <c r="C310" s="211"/>
      <c r="D310" s="212"/>
      <c r="E310" s="112" t="s">
        <v>187</v>
      </c>
      <c r="F310" s="67">
        <f>F311</f>
        <v>32953.129999999997</v>
      </c>
      <c r="G310" s="67">
        <f t="shared" si="122"/>
        <v>0</v>
      </c>
      <c r="H310" s="67">
        <f t="shared" si="122"/>
        <v>0</v>
      </c>
      <c r="I310" s="67">
        <f t="shared" si="122"/>
        <v>0</v>
      </c>
      <c r="J310" s="59" t="e">
        <f t="shared" si="123"/>
        <v>#DIV/0!</v>
      </c>
      <c r="K310" s="59">
        <f t="shared" si="124"/>
        <v>0</v>
      </c>
    </row>
    <row r="311" spans="2:11" x14ac:dyDescent="0.25">
      <c r="B311" s="210">
        <v>422</v>
      </c>
      <c r="C311" s="211"/>
      <c r="D311" s="212"/>
      <c r="E311" s="112" t="s">
        <v>188</v>
      </c>
      <c r="F311" s="67">
        <f>F312</f>
        <v>32953.129999999997</v>
      </c>
      <c r="G311" s="67">
        <f t="shared" si="122"/>
        <v>0</v>
      </c>
      <c r="H311" s="67">
        <f t="shared" si="122"/>
        <v>0</v>
      </c>
      <c r="I311" s="67">
        <f t="shared" si="122"/>
        <v>0</v>
      </c>
      <c r="J311" s="59" t="e">
        <f t="shared" si="123"/>
        <v>#DIV/0!</v>
      </c>
      <c r="K311" s="59">
        <f t="shared" si="124"/>
        <v>0</v>
      </c>
    </row>
    <row r="312" spans="2:11" x14ac:dyDescent="0.25">
      <c r="B312" s="216">
        <v>4224</v>
      </c>
      <c r="C312" s="216"/>
      <c r="D312" s="216"/>
      <c r="E312" s="53" t="s">
        <v>189</v>
      </c>
      <c r="F312" s="67">
        <v>32953.129999999997</v>
      </c>
      <c r="G312" s="67">
        <v>0</v>
      </c>
      <c r="H312" s="67">
        <v>0</v>
      </c>
      <c r="I312" s="67">
        <v>0</v>
      </c>
      <c r="J312" s="59" t="e">
        <f t="shared" si="123"/>
        <v>#DIV/0!</v>
      </c>
      <c r="K312" s="59">
        <f t="shared" si="124"/>
        <v>0</v>
      </c>
    </row>
    <row r="313" spans="2:11" ht="14.45" customHeight="1" x14ac:dyDescent="0.25">
      <c r="B313" s="210" t="s">
        <v>227</v>
      </c>
      <c r="C313" s="211"/>
      <c r="D313" s="212"/>
      <c r="E313" s="53" t="s">
        <v>197</v>
      </c>
      <c r="F313" s="67"/>
      <c r="G313" s="67"/>
      <c r="H313" s="59"/>
      <c r="I313" s="59"/>
      <c r="J313" s="59"/>
      <c r="K313" s="59"/>
    </row>
    <row r="314" spans="2:11" ht="14.45" customHeight="1" x14ac:dyDescent="0.25">
      <c r="B314" s="210" t="s">
        <v>221</v>
      </c>
      <c r="C314" s="211"/>
      <c r="D314" s="212"/>
      <c r="E314" s="53" t="s">
        <v>222</v>
      </c>
      <c r="F314" s="67"/>
      <c r="G314" s="67"/>
      <c r="H314" s="59"/>
      <c r="I314" s="59"/>
      <c r="J314" s="59"/>
      <c r="K314" s="59"/>
    </row>
    <row r="315" spans="2:11" x14ac:dyDescent="0.25">
      <c r="B315" s="210">
        <v>51</v>
      </c>
      <c r="C315" s="211"/>
      <c r="D315" s="212"/>
      <c r="E315" s="53" t="s">
        <v>223</v>
      </c>
      <c r="F315" s="67">
        <f>F316+F349</f>
        <v>47803.64</v>
      </c>
      <c r="G315" s="67">
        <f>G316+G349</f>
        <v>270932</v>
      </c>
      <c r="H315" s="67">
        <f>H316+H349</f>
        <v>100430</v>
      </c>
      <c r="I315" s="148">
        <f>I316+I349</f>
        <v>84405.9</v>
      </c>
      <c r="J315" s="59">
        <f t="shared" si="86"/>
        <v>84.04450861296425</v>
      </c>
      <c r="K315" s="59">
        <f t="shared" si="87"/>
        <v>176.56793499407158</v>
      </c>
    </row>
    <row r="316" spans="2:11" x14ac:dyDescent="0.25">
      <c r="B316" s="210">
        <v>3</v>
      </c>
      <c r="C316" s="211"/>
      <c r="D316" s="212"/>
      <c r="E316" s="91" t="s">
        <v>4</v>
      </c>
      <c r="F316" s="67">
        <f>F317+F324</f>
        <v>42642.46</v>
      </c>
      <c r="G316" s="67">
        <f>G317+G324</f>
        <v>247746</v>
      </c>
      <c r="H316" s="67">
        <f t="shared" ref="H316" si="125">H317+H324</f>
        <v>72660</v>
      </c>
      <c r="I316" s="67">
        <f>I317+I324</f>
        <v>57260.84</v>
      </c>
      <c r="J316" s="59">
        <f t="shared" ref="J316:J411" si="126">I316/H316*100</f>
        <v>78.806551059730239</v>
      </c>
      <c r="K316" s="59">
        <f t="shared" ref="K316:K411" si="127">I316/F316*100</f>
        <v>134.28127739347119</v>
      </c>
    </row>
    <row r="317" spans="2:11" x14ac:dyDescent="0.25">
      <c r="B317" s="210">
        <v>31</v>
      </c>
      <c r="C317" s="211"/>
      <c r="D317" s="212"/>
      <c r="E317" s="58" t="s">
        <v>5</v>
      </c>
      <c r="F317" s="67">
        <f>F318+F320+F322</f>
        <v>21088.62</v>
      </c>
      <c r="G317" s="67">
        <f>G318+G320+G322</f>
        <v>160578</v>
      </c>
      <c r="H317" s="67">
        <f>H318+H320+H322</f>
        <v>42770</v>
      </c>
      <c r="I317" s="67">
        <f>I318+I320+I322</f>
        <v>37328.44</v>
      </c>
      <c r="J317" s="59">
        <f t="shared" si="126"/>
        <v>87.277156885667523</v>
      </c>
      <c r="K317" s="59">
        <f t="shared" si="127"/>
        <v>177.0075045213959</v>
      </c>
    </row>
    <row r="318" spans="2:11" x14ac:dyDescent="0.25">
      <c r="B318" s="210">
        <v>311</v>
      </c>
      <c r="C318" s="211"/>
      <c r="D318" s="212"/>
      <c r="E318" s="58" t="s">
        <v>32</v>
      </c>
      <c r="F318" s="67">
        <f>F319</f>
        <v>17672.62</v>
      </c>
      <c r="G318" s="67">
        <f>G319</f>
        <v>135778</v>
      </c>
      <c r="H318" s="67">
        <f t="shared" ref="H318:I318" si="128">H319</f>
        <v>32618</v>
      </c>
      <c r="I318" s="67">
        <f t="shared" si="128"/>
        <v>28574.58</v>
      </c>
      <c r="J318" s="59">
        <f t="shared" si="126"/>
        <v>87.603715739775595</v>
      </c>
      <c r="K318" s="59">
        <f t="shared" si="127"/>
        <v>161.68841971365876</v>
      </c>
    </row>
    <row r="319" spans="2:11" x14ac:dyDescent="0.25">
      <c r="B319" s="216">
        <v>3111</v>
      </c>
      <c r="C319" s="216"/>
      <c r="D319" s="216"/>
      <c r="E319" s="53" t="s">
        <v>33</v>
      </c>
      <c r="F319" s="59">
        <v>17672.62</v>
      </c>
      <c r="G319" s="67">
        <v>135778</v>
      </c>
      <c r="H319" s="59">
        <v>32618</v>
      </c>
      <c r="I319" s="59">
        <v>28574.58</v>
      </c>
      <c r="J319" s="59">
        <f t="shared" si="126"/>
        <v>87.603715739775595</v>
      </c>
      <c r="K319" s="59">
        <f t="shared" si="127"/>
        <v>161.68841971365876</v>
      </c>
    </row>
    <row r="320" spans="2:11" x14ac:dyDescent="0.25">
      <c r="B320" s="217">
        <v>312</v>
      </c>
      <c r="C320" s="218"/>
      <c r="D320" s="219"/>
      <c r="E320" s="53" t="s">
        <v>151</v>
      </c>
      <c r="F320" s="67">
        <f>F321</f>
        <v>500</v>
      </c>
      <c r="G320" s="67">
        <f>G321</f>
        <v>2400</v>
      </c>
      <c r="H320" s="67">
        <f t="shared" ref="H320:I320" si="129">H321</f>
        <v>4732</v>
      </c>
      <c r="I320" s="67">
        <f t="shared" si="129"/>
        <v>4004</v>
      </c>
      <c r="J320" s="59">
        <f t="shared" si="126"/>
        <v>84.615384615384613</v>
      </c>
      <c r="K320" s="59">
        <f t="shared" si="127"/>
        <v>800.8</v>
      </c>
    </row>
    <row r="321" spans="2:11" x14ac:dyDescent="0.25">
      <c r="B321" s="217">
        <v>3121</v>
      </c>
      <c r="C321" s="218"/>
      <c r="D321" s="219"/>
      <c r="E321" s="53" t="s">
        <v>151</v>
      </c>
      <c r="F321" s="59">
        <v>500</v>
      </c>
      <c r="G321" s="67">
        <v>2400</v>
      </c>
      <c r="H321" s="59">
        <v>4732</v>
      </c>
      <c r="I321" s="59">
        <v>4004</v>
      </c>
      <c r="J321" s="59">
        <f t="shared" si="126"/>
        <v>84.615384615384613</v>
      </c>
      <c r="K321" s="59">
        <f t="shared" si="127"/>
        <v>800.8</v>
      </c>
    </row>
    <row r="322" spans="2:11" x14ac:dyDescent="0.25">
      <c r="B322" s="216">
        <v>313</v>
      </c>
      <c r="C322" s="216"/>
      <c r="D322" s="216"/>
      <c r="E322" s="53" t="s">
        <v>152</v>
      </c>
      <c r="F322" s="67">
        <f>F323</f>
        <v>2916</v>
      </c>
      <c r="G322" s="67">
        <f t="shared" ref="G322:I322" si="130">G323</f>
        <v>22400</v>
      </c>
      <c r="H322" s="67">
        <f t="shared" si="130"/>
        <v>5420</v>
      </c>
      <c r="I322" s="67">
        <f t="shared" si="130"/>
        <v>4749.8599999999997</v>
      </c>
      <c r="J322" s="59">
        <f t="shared" si="126"/>
        <v>87.635793357933579</v>
      </c>
      <c r="K322" s="59">
        <f t="shared" si="127"/>
        <v>162.88957475994513</v>
      </c>
    </row>
    <row r="323" spans="2:11" ht="25.5" x14ac:dyDescent="0.25">
      <c r="B323" s="210">
        <v>3132</v>
      </c>
      <c r="C323" s="211"/>
      <c r="D323" s="212"/>
      <c r="E323" s="53" t="s">
        <v>153</v>
      </c>
      <c r="F323" s="59">
        <v>2916</v>
      </c>
      <c r="G323" s="67">
        <v>22400</v>
      </c>
      <c r="H323" s="59">
        <v>5420</v>
      </c>
      <c r="I323" s="59">
        <v>4749.8599999999997</v>
      </c>
      <c r="J323" s="59">
        <f t="shared" si="126"/>
        <v>87.635793357933579</v>
      </c>
      <c r="K323" s="59">
        <f t="shared" si="127"/>
        <v>162.88957475994513</v>
      </c>
    </row>
    <row r="324" spans="2:11" x14ac:dyDescent="0.25">
      <c r="B324" s="210">
        <v>32</v>
      </c>
      <c r="C324" s="211"/>
      <c r="D324" s="212"/>
      <c r="E324" s="58" t="s">
        <v>13</v>
      </c>
      <c r="F324" s="67">
        <f>F325+F330+F336+F343+F345</f>
        <v>21553.84</v>
      </c>
      <c r="G324" s="67">
        <f>G325+G330+G336+G343+G345</f>
        <v>87168</v>
      </c>
      <c r="H324" s="67">
        <f>H325+H330+H336+H343+H345</f>
        <v>29890</v>
      </c>
      <c r="I324" s="67">
        <f>I325+I330+I336+I343+I345</f>
        <v>19932.399999999998</v>
      </c>
      <c r="J324" s="59">
        <f t="shared" si="126"/>
        <v>66.685848109735687</v>
      </c>
      <c r="K324" s="59">
        <f t="shared" si="127"/>
        <v>92.477256952821392</v>
      </c>
    </row>
    <row r="325" spans="2:11" x14ac:dyDescent="0.25">
      <c r="B325" s="210">
        <v>321</v>
      </c>
      <c r="C325" s="211"/>
      <c r="D325" s="212"/>
      <c r="E325" s="58" t="s">
        <v>253</v>
      </c>
      <c r="F325" s="67">
        <f>F326+F327+F328+F329</f>
        <v>11471.880000000001</v>
      </c>
      <c r="G325" s="67">
        <f>G326+G327+G328+G329</f>
        <v>33386</v>
      </c>
      <c r="H325" s="67">
        <f t="shared" ref="H325" si="131">H326+H327+H328+H329</f>
        <v>22736</v>
      </c>
      <c r="I325" s="67">
        <f>I326+I327+I328+I329</f>
        <v>10633.1</v>
      </c>
      <c r="J325" s="59">
        <f t="shared" si="126"/>
        <v>46.767681210415205</v>
      </c>
      <c r="K325" s="59">
        <f t="shared" si="127"/>
        <v>92.68838237498997</v>
      </c>
    </row>
    <row r="326" spans="2:11" x14ac:dyDescent="0.25">
      <c r="B326" s="216">
        <v>3211</v>
      </c>
      <c r="C326" s="216"/>
      <c r="D326" s="216"/>
      <c r="E326" s="53" t="s">
        <v>35</v>
      </c>
      <c r="F326" s="59">
        <v>11009.1</v>
      </c>
      <c r="G326" s="67">
        <v>27286</v>
      </c>
      <c r="H326" s="59">
        <v>18186</v>
      </c>
      <c r="I326" s="59">
        <v>8358.58</v>
      </c>
      <c r="J326" s="59">
        <f t="shared" si="126"/>
        <v>45.961618827669639</v>
      </c>
      <c r="K326" s="59">
        <f t="shared" si="127"/>
        <v>75.92428082222888</v>
      </c>
    </row>
    <row r="327" spans="2:11" ht="25.5" x14ac:dyDescent="0.25">
      <c r="B327" s="110">
        <v>3212</v>
      </c>
      <c r="C327" s="111"/>
      <c r="D327" s="112"/>
      <c r="E327" s="53" t="s">
        <v>155</v>
      </c>
      <c r="F327" s="67">
        <v>227.28</v>
      </c>
      <c r="G327" s="67"/>
      <c r="H327" s="67">
        <v>1810</v>
      </c>
      <c r="I327" s="67">
        <v>1604.62</v>
      </c>
      <c r="J327" s="59">
        <f t="shared" si="126"/>
        <v>88.653038674033141</v>
      </c>
      <c r="K327" s="59">
        <f t="shared" si="127"/>
        <v>706.01020767335433</v>
      </c>
    </row>
    <row r="328" spans="2:11" x14ac:dyDescent="0.25">
      <c r="B328" s="110">
        <v>3213</v>
      </c>
      <c r="C328" s="111"/>
      <c r="D328" s="112"/>
      <c r="E328" s="53" t="s">
        <v>156</v>
      </c>
      <c r="F328" s="67"/>
      <c r="G328" s="67">
        <v>6000</v>
      </c>
      <c r="H328" s="67">
        <v>2440</v>
      </c>
      <c r="I328" s="67">
        <v>440</v>
      </c>
      <c r="J328" s="59">
        <f t="shared" si="126"/>
        <v>18.032786885245901</v>
      </c>
      <c r="K328" s="59" t="e">
        <f>I328/F328*100</f>
        <v>#DIV/0!</v>
      </c>
    </row>
    <row r="329" spans="2:11" x14ac:dyDescent="0.25">
      <c r="B329" s="118">
        <v>3214</v>
      </c>
      <c r="C329" s="119"/>
      <c r="D329" s="120"/>
      <c r="E329" s="53" t="s">
        <v>258</v>
      </c>
      <c r="F329" s="67">
        <v>235.5</v>
      </c>
      <c r="G329" s="67">
        <v>100</v>
      </c>
      <c r="H329" s="67">
        <v>300</v>
      </c>
      <c r="I329" s="67">
        <v>229.9</v>
      </c>
      <c r="J329" s="59">
        <f t="shared" si="126"/>
        <v>76.633333333333326</v>
      </c>
      <c r="K329" s="59">
        <f t="shared" si="127"/>
        <v>97.622080679405514</v>
      </c>
    </row>
    <row r="330" spans="2:11" x14ac:dyDescent="0.25">
      <c r="B330" s="210">
        <v>322</v>
      </c>
      <c r="C330" s="211"/>
      <c r="D330" s="212"/>
      <c r="E330" s="53" t="s">
        <v>158</v>
      </c>
      <c r="F330" s="67">
        <f>SUM(F331:F333)</f>
        <v>137.45999999999998</v>
      </c>
      <c r="G330" s="67">
        <f>SUM(G331:G333)</f>
        <v>10000</v>
      </c>
      <c r="H330" s="67">
        <f>SUM(H331:H335)</f>
        <v>537</v>
      </c>
      <c r="I330" s="67">
        <f>SUM(I331:I335)</f>
        <v>605.24</v>
      </c>
      <c r="J330" s="59">
        <f t="shared" si="126"/>
        <v>112.70763500931098</v>
      </c>
      <c r="K330" s="59">
        <f t="shared" si="127"/>
        <v>440.30263349337997</v>
      </c>
    </row>
    <row r="331" spans="2:11" x14ac:dyDescent="0.25">
      <c r="B331" s="210">
        <v>3221</v>
      </c>
      <c r="C331" s="211"/>
      <c r="D331" s="212"/>
      <c r="E331" s="58" t="s">
        <v>159</v>
      </c>
      <c r="F331" s="59">
        <v>70.739999999999995</v>
      </c>
      <c r="G331" s="67">
        <v>0</v>
      </c>
      <c r="H331" s="59">
        <v>62</v>
      </c>
      <c r="I331" s="59">
        <v>61.78</v>
      </c>
      <c r="J331" s="59">
        <f t="shared" si="126"/>
        <v>99.645161290322577</v>
      </c>
      <c r="K331" s="59">
        <f t="shared" si="127"/>
        <v>87.333898784280478</v>
      </c>
    </row>
    <row r="332" spans="2:11" x14ac:dyDescent="0.25">
      <c r="B332" s="210">
        <v>3222</v>
      </c>
      <c r="C332" s="211"/>
      <c r="D332" s="212"/>
      <c r="E332" s="58" t="s">
        <v>265</v>
      </c>
      <c r="F332" s="59">
        <v>10.74</v>
      </c>
      <c r="G332" s="67">
        <v>0</v>
      </c>
      <c r="H332" s="59">
        <v>150</v>
      </c>
      <c r="I332" s="59">
        <v>246.49</v>
      </c>
      <c r="J332" s="59">
        <f t="shared" si="126"/>
        <v>164.32666666666665</v>
      </c>
      <c r="K332" s="59">
        <f t="shared" si="127"/>
        <v>2295.0651769087526</v>
      </c>
    </row>
    <row r="333" spans="2:11" ht="25.5" x14ac:dyDescent="0.25">
      <c r="B333" s="118">
        <v>3224</v>
      </c>
      <c r="C333" s="119"/>
      <c r="D333" s="120"/>
      <c r="E333" s="53" t="s">
        <v>161</v>
      </c>
      <c r="F333" s="67">
        <v>55.98</v>
      </c>
      <c r="G333" s="67">
        <v>10000</v>
      </c>
      <c r="H333" s="67">
        <v>100</v>
      </c>
      <c r="I333" s="67">
        <v>17.190000000000001</v>
      </c>
      <c r="J333" s="59">
        <f t="shared" si="126"/>
        <v>17.190000000000001</v>
      </c>
      <c r="K333" s="59">
        <f t="shared" si="127"/>
        <v>30.707395498392287</v>
      </c>
    </row>
    <row r="334" spans="2:11" x14ac:dyDescent="0.25">
      <c r="B334" s="210">
        <v>3225</v>
      </c>
      <c r="C334" s="211"/>
      <c r="D334" s="212"/>
      <c r="E334" s="140" t="s">
        <v>205</v>
      </c>
      <c r="F334" s="67">
        <v>0</v>
      </c>
      <c r="G334" s="67">
        <v>0</v>
      </c>
      <c r="H334" s="67">
        <v>200</v>
      </c>
      <c r="I334" s="67">
        <v>47.9</v>
      </c>
      <c r="J334" s="59">
        <f t="shared" si="126"/>
        <v>23.95</v>
      </c>
      <c r="K334" s="59" t="e">
        <f t="shared" si="127"/>
        <v>#DIV/0!</v>
      </c>
    </row>
    <row r="335" spans="2:11" x14ac:dyDescent="0.25">
      <c r="B335" s="210">
        <v>3227</v>
      </c>
      <c r="C335" s="211"/>
      <c r="D335" s="212"/>
      <c r="E335" s="140" t="s">
        <v>162</v>
      </c>
      <c r="F335" s="67">
        <v>0</v>
      </c>
      <c r="G335" s="67">
        <v>0</v>
      </c>
      <c r="H335" s="67">
        <v>25</v>
      </c>
      <c r="I335" s="67">
        <v>231.88</v>
      </c>
      <c r="J335" s="59">
        <f t="shared" si="126"/>
        <v>927.52</v>
      </c>
      <c r="K335" s="59" t="e">
        <f t="shared" si="127"/>
        <v>#DIV/0!</v>
      </c>
    </row>
    <row r="336" spans="2:11" x14ac:dyDescent="0.25">
      <c r="B336" s="210">
        <v>323</v>
      </c>
      <c r="C336" s="211"/>
      <c r="D336" s="212"/>
      <c r="E336" s="53" t="s">
        <v>163</v>
      </c>
      <c r="F336" s="67">
        <f>F339+F342+F341++F337+F340</f>
        <v>6952.23</v>
      </c>
      <c r="G336" s="67">
        <f>G339+G342+G341++G337+G338+G340</f>
        <v>33992</v>
      </c>
      <c r="H336" s="67">
        <f t="shared" ref="H336" si="132">H339+H342+H341++H337</f>
        <v>4907</v>
      </c>
      <c r="I336" s="67">
        <f>I339+I342+I341++I337+I338</f>
        <v>6024.7199999999993</v>
      </c>
      <c r="J336" s="59">
        <f t="shared" si="126"/>
        <v>122.77807214183818</v>
      </c>
      <c r="K336" s="59">
        <f t="shared" si="127"/>
        <v>86.658813071489291</v>
      </c>
    </row>
    <row r="337" spans="2:11" x14ac:dyDescent="0.25">
      <c r="B337" s="129">
        <v>3231</v>
      </c>
      <c r="C337" s="130"/>
      <c r="D337" s="131"/>
      <c r="E337" s="131" t="s">
        <v>164</v>
      </c>
      <c r="F337" s="59">
        <v>0</v>
      </c>
      <c r="G337" s="67">
        <v>0</v>
      </c>
      <c r="H337" s="67">
        <v>400</v>
      </c>
      <c r="I337" s="67">
        <v>200</v>
      </c>
      <c r="J337" s="59">
        <f t="shared" si="126"/>
        <v>50</v>
      </c>
      <c r="K337" s="59" t="e">
        <f t="shared" si="127"/>
        <v>#DIV/0!</v>
      </c>
    </row>
    <row r="338" spans="2:11" x14ac:dyDescent="0.25">
      <c r="B338" s="123">
        <v>3232</v>
      </c>
      <c r="C338" s="124"/>
      <c r="D338" s="125"/>
      <c r="E338" s="125" t="s">
        <v>165</v>
      </c>
      <c r="F338" s="59">
        <v>0</v>
      </c>
      <c r="G338" s="67">
        <v>200</v>
      </c>
      <c r="H338" s="67">
        <v>0</v>
      </c>
      <c r="I338" s="67">
        <v>530.66</v>
      </c>
      <c r="J338" s="59" t="e">
        <f t="shared" si="126"/>
        <v>#DIV/0!</v>
      </c>
      <c r="K338" s="59" t="e">
        <f t="shared" si="127"/>
        <v>#DIV/0!</v>
      </c>
    </row>
    <row r="339" spans="2:11" x14ac:dyDescent="0.25">
      <c r="B339" s="210">
        <v>3233</v>
      </c>
      <c r="C339" s="211"/>
      <c r="D339" s="212"/>
      <c r="E339" s="58" t="s">
        <v>166</v>
      </c>
      <c r="F339" s="59">
        <v>3000</v>
      </c>
      <c r="G339" s="67">
        <v>5600</v>
      </c>
      <c r="H339" s="59">
        <v>2687</v>
      </c>
      <c r="I339" s="59">
        <v>2687.5</v>
      </c>
      <c r="J339" s="59">
        <f t="shared" si="126"/>
        <v>100.01860811313732</v>
      </c>
      <c r="K339" s="59">
        <f t="shared" si="127"/>
        <v>89.583333333333343</v>
      </c>
    </row>
    <row r="340" spans="2:11" x14ac:dyDescent="0.25">
      <c r="B340" s="110">
        <v>3235</v>
      </c>
      <c r="C340" s="111"/>
      <c r="D340" s="112"/>
      <c r="E340" s="53" t="s">
        <v>168</v>
      </c>
      <c r="F340" s="59">
        <v>1700</v>
      </c>
      <c r="G340" s="67">
        <v>2000</v>
      </c>
      <c r="H340" s="59">
        <v>0</v>
      </c>
      <c r="I340" s="59">
        <v>0</v>
      </c>
      <c r="J340" s="59" t="e">
        <f t="shared" si="126"/>
        <v>#DIV/0!</v>
      </c>
      <c r="K340" s="59">
        <f t="shared" si="127"/>
        <v>0</v>
      </c>
    </row>
    <row r="341" spans="2:11" x14ac:dyDescent="0.25">
      <c r="B341" s="92">
        <v>3237</v>
      </c>
      <c r="C341" s="93"/>
      <c r="D341" s="94"/>
      <c r="E341" s="94" t="s">
        <v>170</v>
      </c>
      <c r="F341" s="67">
        <v>352.23</v>
      </c>
      <c r="G341" s="67">
        <v>25192</v>
      </c>
      <c r="H341" s="59">
        <v>1820</v>
      </c>
      <c r="I341" s="59">
        <v>2606.56</v>
      </c>
      <c r="J341" s="59">
        <f t="shared" si="126"/>
        <v>143.21758241758243</v>
      </c>
      <c r="K341" s="59">
        <f t="shared" si="127"/>
        <v>740.01646651335773</v>
      </c>
    </row>
    <row r="342" spans="2:11" x14ac:dyDescent="0.25">
      <c r="B342" s="210">
        <v>3239</v>
      </c>
      <c r="C342" s="211"/>
      <c r="D342" s="212"/>
      <c r="E342" s="58" t="s">
        <v>172</v>
      </c>
      <c r="F342" s="67">
        <v>1900</v>
      </c>
      <c r="G342" s="67">
        <v>1000</v>
      </c>
      <c r="H342" s="59">
        <v>0</v>
      </c>
      <c r="I342" s="59">
        <v>0</v>
      </c>
      <c r="J342" s="59" t="e">
        <f t="shared" si="126"/>
        <v>#DIV/0!</v>
      </c>
      <c r="K342" s="59">
        <f t="shared" si="127"/>
        <v>0</v>
      </c>
    </row>
    <row r="343" spans="2:11" ht="25.5" x14ac:dyDescent="0.25">
      <c r="B343" s="216">
        <v>324</v>
      </c>
      <c r="C343" s="216"/>
      <c r="D343" s="216"/>
      <c r="E343" s="53" t="s">
        <v>206</v>
      </c>
      <c r="F343" s="67">
        <f>F344</f>
        <v>245.75</v>
      </c>
      <c r="G343" s="67">
        <f>G344</f>
        <v>500</v>
      </c>
      <c r="H343" s="67">
        <f t="shared" ref="H343:I343" si="133">H344</f>
        <v>0</v>
      </c>
      <c r="I343" s="67">
        <f t="shared" si="133"/>
        <v>1015.74</v>
      </c>
      <c r="J343" s="59" t="e">
        <f t="shared" si="126"/>
        <v>#DIV/0!</v>
      </c>
      <c r="K343" s="59">
        <f t="shared" si="127"/>
        <v>413.3224821973551</v>
      </c>
    </row>
    <row r="344" spans="2:11" ht="25.5" x14ac:dyDescent="0.25">
      <c r="B344" s="216">
        <v>3241</v>
      </c>
      <c r="C344" s="216"/>
      <c r="D344" s="216"/>
      <c r="E344" s="53" t="s">
        <v>206</v>
      </c>
      <c r="F344" s="67">
        <v>245.75</v>
      </c>
      <c r="G344" s="67">
        <v>500</v>
      </c>
      <c r="H344" s="59">
        <v>0</v>
      </c>
      <c r="I344" s="59">
        <v>1015.74</v>
      </c>
      <c r="J344" s="59" t="e">
        <f t="shared" si="126"/>
        <v>#DIV/0!</v>
      </c>
      <c r="K344" s="59">
        <f t="shared" si="127"/>
        <v>413.3224821973551</v>
      </c>
    </row>
    <row r="345" spans="2:11" x14ac:dyDescent="0.25">
      <c r="B345" s="210">
        <v>329</v>
      </c>
      <c r="C345" s="211"/>
      <c r="D345" s="212"/>
      <c r="E345" s="53" t="s">
        <v>174</v>
      </c>
      <c r="F345" s="67">
        <f>SUM(F346:F348)</f>
        <v>2746.52</v>
      </c>
      <c r="G345" s="67">
        <f>SUM(G346:G348)</f>
        <v>9290</v>
      </c>
      <c r="H345" s="67">
        <f>SUM(H346:H348)</f>
        <v>1710</v>
      </c>
      <c r="I345" s="67">
        <f>SUM(I346:I348)</f>
        <v>1653.6</v>
      </c>
      <c r="J345" s="59">
        <f t="shared" si="126"/>
        <v>96.701754385964904</v>
      </c>
      <c r="K345" s="59">
        <f t="shared" si="127"/>
        <v>60.207098437295194</v>
      </c>
    </row>
    <row r="346" spans="2:11" x14ac:dyDescent="0.25">
      <c r="B346" s="210">
        <v>3293</v>
      </c>
      <c r="C346" s="211"/>
      <c r="D346" s="212"/>
      <c r="E346" s="58" t="s">
        <v>176</v>
      </c>
      <c r="F346" s="67">
        <v>746.52</v>
      </c>
      <c r="G346" s="67">
        <v>1000</v>
      </c>
      <c r="H346" s="59">
        <v>1330</v>
      </c>
      <c r="I346" s="59">
        <v>1274.0999999999999</v>
      </c>
      <c r="J346" s="59">
        <f t="shared" si="126"/>
        <v>95.796992481203006</v>
      </c>
      <c r="K346" s="59">
        <f t="shared" si="127"/>
        <v>170.67191769811927</v>
      </c>
    </row>
    <row r="347" spans="2:11" x14ac:dyDescent="0.25">
      <c r="B347" s="110">
        <v>3294</v>
      </c>
      <c r="C347" s="111"/>
      <c r="D347" s="112"/>
      <c r="E347" s="112" t="s">
        <v>216</v>
      </c>
      <c r="F347" s="67">
        <v>2000</v>
      </c>
      <c r="G347" s="67">
        <v>2000</v>
      </c>
      <c r="H347" s="59">
        <v>0</v>
      </c>
      <c r="I347" s="59">
        <v>0</v>
      </c>
      <c r="J347" s="59" t="e">
        <f t="shared" si="126"/>
        <v>#DIV/0!</v>
      </c>
      <c r="K347" s="59">
        <f t="shared" si="127"/>
        <v>0</v>
      </c>
    </row>
    <row r="348" spans="2:11" ht="15.95" customHeight="1" x14ac:dyDescent="0.25">
      <c r="B348" s="216">
        <v>3299</v>
      </c>
      <c r="C348" s="216"/>
      <c r="D348" s="216"/>
      <c r="E348" s="53" t="s">
        <v>174</v>
      </c>
      <c r="F348" s="67">
        <v>0</v>
      </c>
      <c r="G348" s="67">
        <v>6290</v>
      </c>
      <c r="H348" s="59">
        <v>380</v>
      </c>
      <c r="I348" s="59">
        <v>379.5</v>
      </c>
      <c r="J348" s="59">
        <f t="shared" si="126"/>
        <v>99.868421052631589</v>
      </c>
      <c r="K348" s="59" t="e">
        <f t="shared" si="127"/>
        <v>#DIV/0!</v>
      </c>
    </row>
    <row r="349" spans="2:11" x14ac:dyDescent="0.25">
      <c r="B349" s="216">
        <v>4</v>
      </c>
      <c r="C349" s="216"/>
      <c r="D349" s="216"/>
      <c r="E349" s="53" t="s">
        <v>6</v>
      </c>
      <c r="F349" s="67">
        <f t="shared" ref="F349:H351" si="134">F350</f>
        <v>5161.18</v>
      </c>
      <c r="G349" s="67">
        <f t="shared" si="134"/>
        <v>23186</v>
      </c>
      <c r="H349" s="67">
        <f t="shared" si="134"/>
        <v>27770</v>
      </c>
      <c r="I349" s="67">
        <f>I350</f>
        <v>27145.06</v>
      </c>
      <c r="J349" s="59">
        <f t="shared" si="126"/>
        <v>97.749585884047548</v>
      </c>
      <c r="K349" s="59">
        <f t="shared" si="127"/>
        <v>525.94677961241428</v>
      </c>
    </row>
    <row r="350" spans="2:11" ht="25.5" x14ac:dyDescent="0.25">
      <c r="B350" s="210">
        <v>42</v>
      </c>
      <c r="C350" s="211"/>
      <c r="D350" s="212"/>
      <c r="E350" s="58" t="s">
        <v>187</v>
      </c>
      <c r="F350" s="67">
        <f>F351+F355+F357</f>
        <v>5161.18</v>
      </c>
      <c r="G350" s="67">
        <f>G351+G355+G357</f>
        <v>23186</v>
      </c>
      <c r="H350" s="67">
        <f>H351+H355+H357</f>
        <v>27770</v>
      </c>
      <c r="I350" s="67">
        <f t="shared" ref="I350" si="135">I351+I355+I357</f>
        <v>27145.06</v>
      </c>
      <c r="J350" s="59">
        <f t="shared" si="126"/>
        <v>97.749585884047548</v>
      </c>
      <c r="K350" s="59">
        <f t="shared" si="127"/>
        <v>525.94677961241428</v>
      </c>
    </row>
    <row r="351" spans="2:11" x14ac:dyDescent="0.25">
      <c r="B351" s="210">
        <v>422</v>
      </c>
      <c r="C351" s="211"/>
      <c r="D351" s="212"/>
      <c r="E351" s="58" t="s">
        <v>188</v>
      </c>
      <c r="F351" s="67">
        <f t="shared" si="134"/>
        <v>5161.18</v>
      </c>
      <c r="G351" s="67">
        <f>G352+G354</f>
        <v>21186</v>
      </c>
      <c r="H351" s="67">
        <f>H352+H353+H354</f>
        <v>27670</v>
      </c>
      <c r="I351" s="67">
        <f>I352+I353</f>
        <v>27145.06</v>
      </c>
      <c r="J351" s="59">
        <f t="shared" si="126"/>
        <v>98.102855077701491</v>
      </c>
      <c r="K351" s="59">
        <f t="shared" si="127"/>
        <v>525.94677961241428</v>
      </c>
    </row>
    <row r="352" spans="2:11" x14ac:dyDescent="0.25">
      <c r="B352" s="216">
        <v>4221</v>
      </c>
      <c r="C352" s="216"/>
      <c r="D352" s="216"/>
      <c r="E352" s="53" t="s">
        <v>94</v>
      </c>
      <c r="F352" s="67">
        <v>5161.18</v>
      </c>
      <c r="G352" s="67">
        <v>19186</v>
      </c>
      <c r="H352" s="59">
        <v>670</v>
      </c>
      <c r="I352" s="59">
        <v>671.06</v>
      </c>
      <c r="J352" s="59">
        <f t="shared" si="126"/>
        <v>100.15820895522387</v>
      </c>
      <c r="K352" s="59">
        <f t="shared" si="127"/>
        <v>13.002065419148332</v>
      </c>
    </row>
    <row r="353" spans="2:11" x14ac:dyDescent="0.25">
      <c r="B353" s="126">
        <v>4224</v>
      </c>
      <c r="C353" s="127"/>
      <c r="D353" s="128"/>
      <c r="E353" s="53" t="s">
        <v>189</v>
      </c>
      <c r="F353" s="67">
        <v>0</v>
      </c>
      <c r="G353" s="67">
        <v>0</v>
      </c>
      <c r="H353" s="59">
        <v>27000</v>
      </c>
      <c r="I353" s="59">
        <v>26474</v>
      </c>
      <c r="J353" s="59">
        <f t="shared" si="126"/>
        <v>98.05185185185185</v>
      </c>
      <c r="K353" s="59" t="e">
        <f t="shared" si="127"/>
        <v>#DIV/0!</v>
      </c>
    </row>
    <row r="354" spans="2:11" x14ac:dyDescent="0.25">
      <c r="B354" s="210">
        <v>4225</v>
      </c>
      <c r="C354" s="211"/>
      <c r="D354" s="212"/>
      <c r="E354" s="53" t="s">
        <v>190</v>
      </c>
      <c r="F354" s="67">
        <v>0</v>
      </c>
      <c r="G354" s="67">
        <v>2000</v>
      </c>
      <c r="H354" s="59">
        <v>0</v>
      </c>
      <c r="I354" s="59">
        <v>0</v>
      </c>
      <c r="J354" s="59" t="e">
        <f t="shared" si="126"/>
        <v>#DIV/0!</v>
      </c>
      <c r="K354" s="59" t="e">
        <f t="shared" si="127"/>
        <v>#DIV/0!</v>
      </c>
    </row>
    <row r="355" spans="2:11" ht="25.5" x14ac:dyDescent="0.25">
      <c r="B355" s="210">
        <v>424</v>
      </c>
      <c r="C355" s="211"/>
      <c r="D355" s="212"/>
      <c r="E355" s="125" t="s">
        <v>264</v>
      </c>
      <c r="F355" s="67">
        <f>F356</f>
        <v>0</v>
      </c>
      <c r="G355" s="67">
        <f t="shared" ref="G355:I355" si="136">G356</f>
        <v>1000</v>
      </c>
      <c r="H355" s="67">
        <f t="shared" si="136"/>
        <v>100</v>
      </c>
      <c r="I355" s="67">
        <f t="shared" si="136"/>
        <v>0</v>
      </c>
      <c r="J355" s="59">
        <f t="shared" si="126"/>
        <v>0</v>
      </c>
      <c r="K355" s="59" t="e">
        <f t="shared" si="127"/>
        <v>#DIV/0!</v>
      </c>
    </row>
    <row r="356" spans="2:11" x14ac:dyDescent="0.25">
      <c r="B356" s="210">
        <v>4241</v>
      </c>
      <c r="C356" s="211"/>
      <c r="D356" s="212"/>
      <c r="E356" s="125" t="s">
        <v>236</v>
      </c>
      <c r="F356" s="67">
        <v>0</v>
      </c>
      <c r="G356" s="67">
        <v>1000</v>
      </c>
      <c r="H356" s="59">
        <v>100</v>
      </c>
      <c r="I356" s="59"/>
      <c r="J356" s="59">
        <f t="shared" si="126"/>
        <v>0</v>
      </c>
      <c r="K356" s="59" t="e">
        <f t="shared" si="127"/>
        <v>#DIV/0!</v>
      </c>
    </row>
    <row r="357" spans="2:11" x14ac:dyDescent="0.25">
      <c r="B357" s="210">
        <v>426</v>
      </c>
      <c r="C357" s="211"/>
      <c r="D357" s="212"/>
      <c r="E357" s="125" t="s">
        <v>192</v>
      </c>
      <c r="F357" s="67">
        <f>F358</f>
        <v>0</v>
      </c>
      <c r="G357" s="67">
        <f t="shared" ref="G357:I357" si="137">G358</f>
        <v>1000</v>
      </c>
      <c r="H357" s="67">
        <f t="shared" si="137"/>
        <v>0</v>
      </c>
      <c r="I357" s="67">
        <f t="shared" si="137"/>
        <v>0</v>
      </c>
      <c r="J357" s="59" t="e">
        <f t="shared" si="126"/>
        <v>#DIV/0!</v>
      </c>
      <c r="K357" s="59" t="e">
        <f t="shared" si="127"/>
        <v>#DIV/0!</v>
      </c>
    </row>
    <row r="358" spans="2:11" x14ac:dyDescent="0.25">
      <c r="B358" s="216">
        <v>4262</v>
      </c>
      <c r="C358" s="216"/>
      <c r="D358" s="216"/>
      <c r="E358" s="53" t="s">
        <v>193</v>
      </c>
      <c r="F358" s="67">
        <v>0</v>
      </c>
      <c r="G358" s="67">
        <v>1000</v>
      </c>
      <c r="H358" s="59">
        <v>0</v>
      </c>
      <c r="I358" s="59">
        <v>0</v>
      </c>
      <c r="J358" s="59" t="e">
        <f t="shared" si="126"/>
        <v>#DIV/0!</v>
      </c>
      <c r="K358" s="59" t="e">
        <f t="shared" si="127"/>
        <v>#DIV/0!</v>
      </c>
    </row>
    <row r="359" spans="2:11" x14ac:dyDescent="0.25">
      <c r="B359" s="216" t="s">
        <v>227</v>
      </c>
      <c r="C359" s="216"/>
      <c r="D359" s="216"/>
      <c r="E359" s="53" t="s">
        <v>197</v>
      </c>
      <c r="F359" s="67"/>
      <c r="G359" s="67"/>
      <c r="H359" s="59"/>
      <c r="I359" s="59"/>
      <c r="J359" s="59"/>
      <c r="K359" s="59"/>
    </row>
    <row r="360" spans="2:11" x14ac:dyDescent="0.25">
      <c r="B360" s="210" t="s">
        <v>221</v>
      </c>
      <c r="C360" s="211"/>
      <c r="D360" s="212"/>
      <c r="E360" s="53" t="s">
        <v>222</v>
      </c>
      <c r="F360" s="67"/>
      <c r="G360" s="67"/>
      <c r="H360" s="59"/>
      <c r="I360" s="59"/>
      <c r="J360" s="59"/>
      <c r="K360" s="59"/>
    </row>
    <row r="361" spans="2:11" x14ac:dyDescent="0.25">
      <c r="B361" s="210">
        <v>52</v>
      </c>
      <c r="C361" s="211"/>
      <c r="D361" s="212"/>
      <c r="E361" s="53" t="s">
        <v>224</v>
      </c>
      <c r="F361" s="67">
        <f>F362+F394</f>
        <v>21748.65</v>
      </c>
      <c r="G361" s="67">
        <f>G362+G394</f>
        <v>2569</v>
      </c>
      <c r="H361" s="67">
        <f t="shared" ref="H361" si="138">H362+H394</f>
        <v>73384</v>
      </c>
      <c r="I361" s="67">
        <f>I362+I394</f>
        <v>55619.510000000009</v>
      </c>
      <c r="J361" s="59">
        <f t="shared" si="126"/>
        <v>75.792420691158853</v>
      </c>
      <c r="K361" s="59">
        <f t="shared" si="127"/>
        <v>255.73775843558107</v>
      </c>
    </row>
    <row r="362" spans="2:11" x14ac:dyDescent="0.25">
      <c r="B362" s="210">
        <v>3</v>
      </c>
      <c r="C362" s="211"/>
      <c r="D362" s="212"/>
      <c r="E362" s="58" t="s">
        <v>4</v>
      </c>
      <c r="F362" s="67">
        <f>F363+F370</f>
        <v>21748.65</v>
      </c>
      <c r="G362" s="67">
        <f>G363+G370</f>
        <v>2569</v>
      </c>
      <c r="H362" s="67">
        <f t="shared" ref="H362" si="139">H363+H370</f>
        <v>51384</v>
      </c>
      <c r="I362" s="67">
        <f>I363+I370</f>
        <v>38238.920000000006</v>
      </c>
      <c r="J362" s="59">
        <f t="shared" si="126"/>
        <v>74.417951113187002</v>
      </c>
      <c r="K362" s="59">
        <f t="shared" si="127"/>
        <v>175.82203952889031</v>
      </c>
    </row>
    <row r="363" spans="2:11" x14ac:dyDescent="0.25">
      <c r="B363" s="210">
        <v>31</v>
      </c>
      <c r="C363" s="211"/>
      <c r="D363" s="212"/>
      <c r="E363" s="58" t="s">
        <v>5</v>
      </c>
      <c r="F363" s="67">
        <f>F364+F368+F366</f>
        <v>20608.98</v>
      </c>
      <c r="G363" s="67">
        <f t="shared" ref="G363:H363" si="140">G364+G368+G366</f>
        <v>0</v>
      </c>
      <c r="H363" s="67">
        <f t="shared" si="140"/>
        <v>12879</v>
      </c>
      <c r="I363" s="67">
        <f>I364+I368+I366</f>
        <v>12549.980000000001</v>
      </c>
      <c r="J363" s="59">
        <f t="shared" si="126"/>
        <v>97.445298548023928</v>
      </c>
      <c r="K363" s="59">
        <f t="shared" si="127"/>
        <v>60.895687219843012</v>
      </c>
    </row>
    <row r="364" spans="2:11" x14ac:dyDescent="0.25">
      <c r="B364" s="210">
        <v>311</v>
      </c>
      <c r="C364" s="211"/>
      <c r="D364" s="212"/>
      <c r="E364" s="58" t="s">
        <v>32</v>
      </c>
      <c r="F364" s="67">
        <f>F365</f>
        <v>16917.599999999999</v>
      </c>
      <c r="G364" s="67">
        <f>G365</f>
        <v>0</v>
      </c>
      <c r="H364" s="67">
        <f t="shared" ref="H364" si="141">H365</f>
        <v>10440</v>
      </c>
      <c r="I364" s="67">
        <f>I365</f>
        <v>10462.700000000001</v>
      </c>
      <c r="J364" s="59">
        <f t="shared" si="126"/>
        <v>100.21743295019159</v>
      </c>
      <c r="K364" s="59">
        <f t="shared" si="127"/>
        <v>61.845060765120351</v>
      </c>
    </row>
    <row r="365" spans="2:11" x14ac:dyDescent="0.25">
      <c r="B365" s="216">
        <v>3111</v>
      </c>
      <c r="C365" s="216"/>
      <c r="D365" s="216"/>
      <c r="E365" s="53" t="s">
        <v>33</v>
      </c>
      <c r="F365" s="59">
        <v>16917.599999999999</v>
      </c>
      <c r="G365" s="67">
        <v>0</v>
      </c>
      <c r="H365" s="59">
        <v>10440</v>
      </c>
      <c r="I365" s="59">
        <v>10462.700000000001</v>
      </c>
      <c r="J365" s="59">
        <f t="shared" si="126"/>
        <v>100.21743295019159</v>
      </c>
      <c r="K365" s="59">
        <f t="shared" si="127"/>
        <v>61.845060765120351</v>
      </c>
    </row>
    <row r="366" spans="2:11" x14ac:dyDescent="0.25">
      <c r="B366" s="216">
        <v>312</v>
      </c>
      <c r="C366" s="216"/>
      <c r="D366" s="216"/>
      <c r="E366" s="53" t="s">
        <v>151</v>
      </c>
      <c r="F366" s="67">
        <f>F367</f>
        <v>900</v>
      </c>
      <c r="G366" s="67">
        <f t="shared" ref="G366:I366" si="142">G367</f>
        <v>0</v>
      </c>
      <c r="H366" s="67">
        <f t="shared" si="142"/>
        <v>752</v>
      </c>
      <c r="I366" s="67">
        <f t="shared" si="142"/>
        <v>396</v>
      </c>
      <c r="J366" s="59">
        <f t="shared" si="126"/>
        <v>52.659574468085104</v>
      </c>
      <c r="K366" s="59">
        <f t="shared" si="127"/>
        <v>44</v>
      </c>
    </row>
    <row r="367" spans="2:11" x14ac:dyDescent="0.25">
      <c r="B367" s="216">
        <v>3121</v>
      </c>
      <c r="C367" s="216"/>
      <c r="D367" s="216"/>
      <c r="E367" s="53" t="s">
        <v>151</v>
      </c>
      <c r="F367" s="67">
        <v>900</v>
      </c>
      <c r="G367" s="67">
        <v>0</v>
      </c>
      <c r="H367" s="67">
        <v>752</v>
      </c>
      <c r="I367" s="67">
        <v>396</v>
      </c>
      <c r="J367" s="59">
        <f t="shared" si="126"/>
        <v>52.659574468085104</v>
      </c>
      <c r="K367" s="59">
        <f t="shared" si="127"/>
        <v>44</v>
      </c>
    </row>
    <row r="368" spans="2:11" x14ac:dyDescent="0.25">
      <c r="B368" s="216">
        <v>313</v>
      </c>
      <c r="C368" s="216"/>
      <c r="D368" s="216"/>
      <c r="E368" s="53" t="s">
        <v>152</v>
      </c>
      <c r="F368" s="67">
        <f>F369</f>
        <v>2791.38</v>
      </c>
      <c r="G368" s="67">
        <f>G369</f>
        <v>0</v>
      </c>
      <c r="H368" s="67">
        <f t="shared" ref="H368:I368" si="143">H369</f>
        <v>1687</v>
      </c>
      <c r="I368" s="67">
        <f t="shared" si="143"/>
        <v>1691.28</v>
      </c>
      <c r="J368" s="59">
        <f t="shared" si="126"/>
        <v>100.25370480142264</v>
      </c>
      <c r="K368" s="59">
        <f t="shared" si="127"/>
        <v>60.589385895148631</v>
      </c>
    </row>
    <row r="369" spans="2:11" ht="25.5" x14ac:dyDescent="0.25">
      <c r="B369" s="210">
        <v>3132</v>
      </c>
      <c r="C369" s="211"/>
      <c r="D369" s="212"/>
      <c r="E369" s="53" t="s">
        <v>153</v>
      </c>
      <c r="F369" s="59">
        <v>2791.38</v>
      </c>
      <c r="G369" s="67">
        <v>0</v>
      </c>
      <c r="H369" s="59">
        <v>1687</v>
      </c>
      <c r="I369" s="59">
        <v>1691.28</v>
      </c>
      <c r="J369" s="59">
        <f t="shared" si="126"/>
        <v>100.25370480142264</v>
      </c>
      <c r="K369" s="59">
        <f t="shared" si="127"/>
        <v>60.589385895148631</v>
      </c>
    </row>
    <row r="370" spans="2:11" x14ac:dyDescent="0.25">
      <c r="B370" s="210">
        <v>32</v>
      </c>
      <c r="C370" s="211"/>
      <c r="D370" s="212"/>
      <c r="E370" s="58" t="s">
        <v>13</v>
      </c>
      <c r="F370" s="67">
        <f>F371+F376+F382+F390</f>
        <v>1139.67</v>
      </c>
      <c r="G370" s="67">
        <f>G371+G376+G382+G390</f>
        <v>2569</v>
      </c>
      <c r="H370" s="67">
        <f>H371+H376+H382+H390</f>
        <v>38505</v>
      </c>
      <c r="I370" s="67">
        <f>I371+I376+I382+I390+I388</f>
        <v>25688.940000000002</v>
      </c>
      <c r="J370" s="59">
        <f t="shared" si="126"/>
        <v>66.715855083755358</v>
      </c>
      <c r="K370" s="59">
        <f t="shared" si="127"/>
        <v>2254.0682829240045</v>
      </c>
    </row>
    <row r="371" spans="2:11" x14ac:dyDescent="0.25">
      <c r="B371" s="210">
        <v>321</v>
      </c>
      <c r="C371" s="211"/>
      <c r="D371" s="212"/>
      <c r="E371" s="58" t="s">
        <v>253</v>
      </c>
      <c r="F371" s="67">
        <f>F372+F373+F374+F375</f>
        <v>0</v>
      </c>
      <c r="G371" s="67">
        <f t="shared" ref="G371:H371" si="144">G372+G373+G374+G375</f>
        <v>2569</v>
      </c>
      <c r="H371" s="67">
        <f t="shared" si="144"/>
        <v>12444</v>
      </c>
      <c r="I371" s="67">
        <f>I372+I373+I374+I375</f>
        <v>8611.0400000000009</v>
      </c>
      <c r="J371" s="59">
        <f t="shared" si="126"/>
        <v>69.198328511732569</v>
      </c>
      <c r="K371" s="59" t="e">
        <f t="shared" si="127"/>
        <v>#DIV/0!</v>
      </c>
    </row>
    <row r="372" spans="2:11" x14ac:dyDescent="0.25">
      <c r="B372" s="216">
        <v>3211</v>
      </c>
      <c r="C372" s="216"/>
      <c r="D372" s="216"/>
      <c r="E372" s="53" t="s">
        <v>35</v>
      </c>
      <c r="F372" s="67">
        <v>0</v>
      </c>
      <c r="G372" s="67">
        <v>2569</v>
      </c>
      <c r="H372" s="59">
        <v>10569</v>
      </c>
      <c r="I372" s="59">
        <v>7132.21</v>
      </c>
      <c r="J372" s="59">
        <f t="shared" si="126"/>
        <v>67.482354054309781</v>
      </c>
      <c r="K372" s="59" t="e">
        <f t="shared" si="127"/>
        <v>#DIV/0!</v>
      </c>
    </row>
    <row r="373" spans="2:11" ht="25.5" x14ac:dyDescent="0.25">
      <c r="B373" s="216">
        <v>3212</v>
      </c>
      <c r="C373" s="216"/>
      <c r="D373" s="216"/>
      <c r="E373" s="53" t="s">
        <v>215</v>
      </c>
      <c r="F373" s="67">
        <v>0</v>
      </c>
      <c r="G373" s="67">
        <v>0</v>
      </c>
      <c r="H373" s="59">
        <v>350</v>
      </c>
      <c r="I373" s="59">
        <v>324.83</v>
      </c>
      <c r="J373" s="59">
        <f t="shared" si="126"/>
        <v>92.808571428571426</v>
      </c>
      <c r="K373" s="59" t="e">
        <f t="shared" si="127"/>
        <v>#DIV/0!</v>
      </c>
    </row>
    <row r="374" spans="2:11" x14ac:dyDescent="0.25">
      <c r="B374" s="216">
        <v>3213</v>
      </c>
      <c r="C374" s="216"/>
      <c r="D374" s="216"/>
      <c r="E374" s="53" t="s">
        <v>156</v>
      </c>
      <c r="F374" s="67">
        <v>0</v>
      </c>
      <c r="G374" s="67">
        <v>0</v>
      </c>
      <c r="H374" s="59">
        <v>1525</v>
      </c>
      <c r="I374" s="59">
        <v>1154</v>
      </c>
      <c r="J374" s="59">
        <f t="shared" si="126"/>
        <v>75.672131147540995</v>
      </c>
      <c r="K374" s="59" t="e">
        <f t="shared" si="127"/>
        <v>#DIV/0!</v>
      </c>
    </row>
    <row r="375" spans="2:11" x14ac:dyDescent="0.25">
      <c r="B375" s="216">
        <v>3214</v>
      </c>
      <c r="C375" s="216"/>
      <c r="D375" s="216"/>
      <c r="E375" s="53" t="s">
        <v>157</v>
      </c>
      <c r="F375" s="67">
        <v>0</v>
      </c>
      <c r="G375" s="67">
        <v>0</v>
      </c>
      <c r="H375" s="59">
        <f>G375</f>
        <v>0</v>
      </c>
      <c r="I375" s="59">
        <v>0</v>
      </c>
      <c r="J375" s="59" t="e">
        <f t="shared" si="126"/>
        <v>#DIV/0!</v>
      </c>
      <c r="K375" s="59" t="e">
        <f t="shared" si="127"/>
        <v>#DIV/0!</v>
      </c>
    </row>
    <row r="376" spans="2:11" x14ac:dyDescent="0.25">
      <c r="B376" s="210">
        <v>322</v>
      </c>
      <c r="C376" s="211"/>
      <c r="D376" s="212"/>
      <c r="E376" s="53" t="s">
        <v>158</v>
      </c>
      <c r="F376" s="67">
        <f>F380+F381+F378+F377+F379</f>
        <v>639.67000000000007</v>
      </c>
      <c r="G376" s="67">
        <f t="shared" ref="G376:H376" si="145">G380+G381+G378+G377+G379</f>
        <v>0</v>
      </c>
      <c r="H376" s="67">
        <f t="shared" si="145"/>
        <v>711</v>
      </c>
      <c r="I376" s="67">
        <f>I380+I381+I378+I377+I379</f>
        <v>441.32</v>
      </c>
      <c r="J376" s="59">
        <f t="shared" si="126"/>
        <v>62.070323488045013</v>
      </c>
      <c r="K376" s="59">
        <f t="shared" si="127"/>
        <v>68.991823909203177</v>
      </c>
    </row>
    <row r="377" spans="2:11" x14ac:dyDescent="0.25">
      <c r="B377" s="210">
        <v>3221</v>
      </c>
      <c r="C377" s="211"/>
      <c r="D377" s="212"/>
      <c r="E377" s="120" t="s">
        <v>159</v>
      </c>
      <c r="F377" s="67">
        <v>8.94</v>
      </c>
      <c r="G377" s="67">
        <v>0</v>
      </c>
      <c r="H377" s="67">
        <v>30</v>
      </c>
      <c r="I377" s="67">
        <v>20.6</v>
      </c>
      <c r="J377" s="59">
        <f t="shared" si="126"/>
        <v>68.666666666666671</v>
      </c>
      <c r="K377" s="59">
        <f t="shared" si="127"/>
        <v>230.42505592841164</v>
      </c>
    </row>
    <row r="378" spans="2:11" x14ac:dyDescent="0.25">
      <c r="B378" s="210">
        <v>3222</v>
      </c>
      <c r="C378" s="211"/>
      <c r="D378" s="212"/>
      <c r="E378" s="120" t="s">
        <v>265</v>
      </c>
      <c r="F378" s="67">
        <v>243.06</v>
      </c>
      <c r="G378" s="67">
        <v>0</v>
      </c>
      <c r="H378" s="67">
        <v>0</v>
      </c>
      <c r="I378" s="67">
        <v>0</v>
      </c>
      <c r="J378" s="59" t="e">
        <f t="shared" si="126"/>
        <v>#DIV/0!</v>
      </c>
      <c r="K378" s="59">
        <f t="shared" si="127"/>
        <v>0</v>
      </c>
    </row>
    <row r="379" spans="2:11" ht="25.5" x14ac:dyDescent="0.25">
      <c r="B379" s="129">
        <v>3224</v>
      </c>
      <c r="C379" s="130"/>
      <c r="D379" s="131"/>
      <c r="E379" s="53" t="s">
        <v>161</v>
      </c>
      <c r="F379" s="67">
        <v>0</v>
      </c>
      <c r="G379" s="67">
        <v>0</v>
      </c>
      <c r="H379" s="67">
        <v>201</v>
      </c>
      <c r="I379" s="67">
        <v>76.08</v>
      </c>
      <c r="J379" s="59">
        <f t="shared" si="126"/>
        <v>37.850746268656714</v>
      </c>
      <c r="K379" s="59" t="e">
        <f t="shared" si="127"/>
        <v>#DIV/0!</v>
      </c>
    </row>
    <row r="380" spans="2:11" x14ac:dyDescent="0.25">
      <c r="B380" s="210">
        <v>3225</v>
      </c>
      <c r="C380" s="211"/>
      <c r="D380" s="212"/>
      <c r="E380" s="58" t="s">
        <v>205</v>
      </c>
      <c r="F380" s="67">
        <v>94.99</v>
      </c>
      <c r="G380" s="67">
        <v>0</v>
      </c>
      <c r="H380" s="59">
        <v>300</v>
      </c>
      <c r="I380" s="59">
        <v>178.75</v>
      </c>
      <c r="J380" s="59">
        <f t="shared" si="126"/>
        <v>59.583333333333336</v>
      </c>
      <c r="K380" s="59">
        <f t="shared" si="127"/>
        <v>188.17770291609642</v>
      </c>
    </row>
    <row r="381" spans="2:11" x14ac:dyDescent="0.25">
      <c r="B381" s="92">
        <v>3227</v>
      </c>
      <c r="C381" s="93"/>
      <c r="D381" s="94"/>
      <c r="E381" s="53" t="s">
        <v>255</v>
      </c>
      <c r="F381" s="67">
        <v>292.68</v>
      </c>
      <c r="G381" s="67">
        <v>0</v>
      </c>
      <c r="H381" s="67">
        <v>180</v>
      </c>
      <c r="I381" s="67">
        <v>165.89</v>
      </c>
      <c r="J381" s="59">
        <f t="shared" si="126"/>
        <v>92.161111111111111</v>
      </c>
      <c r="K381" s="59">
        <f t="shared" si="127"/>
        <v>56.679650129834627</v>
      </c>
    </row>
    <row r="382" spans="2:11" x14ac:dyDescent="0.25">
      <c r="B382" s="210">
        <v>323</v>
      </c>
      <c r="C382" s="211"/>
      <c r="D382" s="212"/>
      <c r="E382" s="53" t="s">
        <v>163</v>
      </c>
      <c r="F382" s="67">
        <f>SUM(F384:F387)</f>
        <v>500</v>
      </c>
      <c r="G382" s="67">
        <f>SUM(G384:G387)</f>
        <v>0</v>
      </c>
      <c r="H382" s="67">
        <f>SUM(H383:H387)</f>
        <v>23200</v>
      </c>
      <c r="I382" s="67">
        <f>SUM(I384:I387)</f>
        <v>15144.15</v>
      </c>
      <c r="J382" s="59">
        <f t="shared" si="126"/>
        <v>65.276508620689654</v>
      </c>
      <c r="K382" s="59">
        <f t="shared" si="127"/>
        <v>3028.83</v>
      </c>
    </row>
    <row r="383" spans="2:11" x14ac:dyDescent="0.25">
      <c r="B383" s="210">
        <v>3232</v>
      </c>
      <c r="C383" s="211"/>
      <c r="D383" s="212"/>
      <c r="E383" s="66" t="s">
        <v>165</v>
      </c>
      <c r="F383" s="67">
        <v>0</v>
      </c>
      <c r="G383" s="67">
        <v>0</v>
      </c>
      <c r="H383" s="67">
        <v>200</v>
      </c>
      <c r="I383" s="67"/>
      <c r="J383" s="59"/>
      <c r="K383" s="59"/>
    </row>
    <row r="384" spans="2:11" x14ac:dyDescent="0.25">
      <c r="B384" s="210">
        <v>3233</v>
      </c>
      <c r="C384" s="211"/>
      <c r="D384" s="212"/>
      <c r="E384" s="58" t="s">
        <v>166</v>
      </c>
      <c r="F384" s="67">
        <v>0</v>
      </c>
      <c r="G384" s="67">
        <v>0</v>
      </c>
      <c r="H384" s="59">
        <v>4000</v>
      </c>
      <c r="I384" s="59">
        <v>0</v>
      </c>
      <c r="J384" s="59">
        <f t="shared" si="126"/>
        <v>0</v>
      </c>
      <c r="K384" s="59" t="e">
        <f t="shared" si="127"/>
        <v>#DIV/0!</v>
      </c>
    </row>
    <row r="385" spans="2:11" x14ac:dyDescent="0.25">
      <c r="B385" s="210">
        <v>3235</v>
      </c>
      <c r="C385" s="211"/>
      <c r="D385" s="212"/>
      <c r="E385" s="94" t="s">
        <v>168</v>
      </c>
      <c r="F385" s="67">
        <v>500</v>
      </c>
      <c r="G385" s="67">
        <v>0</v>
      </c>
      <c r="H385" s="59">
        <v>2000</v>
      </c>
      <c r="I385" s="59">
        <v>0</v>
      </c>
      <c r="J385" s="59">
        <f t="shared" si="126"/>
        <v>0</v>
      </c>
      <c r="K385" s="59">
        <f t="shared" si="127"/>
        <v>0</v>
      </c>
    </row>
    <row r="386" spans="2:11" x14ac:dyDescent="0.25">
      <c r="B386" s="210">
        <v>3237</v>
      </c>
      <c r="C386" s="211"/>
      <c r="D386" s="212"/>
      <c r="E386" s="58" t="s">
        <v>170</v>
      </c>
      <c r="F386" s="67">
        <v>0</v>
      </c>
      <c r="G386" s="67">
        <v>0</v>
      </c>
      <c r="H386" s="59">
        <v>17000</v>
      </c>
      <c r="I386" s="59">
        <v>15000</v>
      </c>
      <c r="J386" s="59">
        <f t="shared" si="126"/>
        <v>88.235294117647058</v>
      </c>
      <c r="K386" s="59" t="e">
        <f t="shared" si="127"/>
        <v>#DIV/0!</v>
      </c>
    </row>
    <row r="387" spans="2:11" x14ac:dyDescent="0.25">
      <c r="B387" s="210">
        <v>3239</v>
      </c>
      <c r="C387" s="211"/>
      <c r="D387" s="212"/>
      <c r="E387" s="58" t="s">
        <v>172</v>
      </c>
      <c r="F387" s="67">
        <v>0</v>
      </c>
      <c r="G387" s="67">
        <v>0</v>
      </c>
      <c r="H387" s="59">
        <f>G387</f>
        <v>0</v>
      </c>
      <c r="I387" s="59">
        <v>144.15</v>
      </c>
      <c r="J387" s="59" t="e">
        <f t="shared" si="126"/>
        <v>#DIV/0!</v>
      </c>
      <c r="K387" s="59" t="e">
        <f t="shared" si="127"/>
        <v>#DIV/0!</v>
      </c>
    </row>
    <row r="388" spans="2:11" ht="25.5" x14ac:dyDescent="0.25">
      <c r="B388" s="216">
        <v>324</v>
      </c>
      <c r="C388" s="216"/>
      <c r="D388" s="216"/>
      <c r="E388" s="53" t="s">
        <v>206</v>
      </c>
      <c r="F388" s="67">
        <f>F389</f>
        <v>0</v>
      </c>
      <c r="G388" s="67">
        <f t="shared" ref="G388:I388" si="146">G389</f>
        <v>0</v>
      </c>
      <c r="H388" s="67">
        <f t="shared" si="146"/>
        <v>0</v>
      </c>
      <c r="I388" s="67">
        <f t="shared" si="146"/>
        <v>298.43</v>
      </c>
      <c r="J388" s="59" t="e">
        <f t="shared" si="126"/>
        <v>#DIV/0!</v>
      </c>
      <c r="K388" s="59" t="e">
        <f t="shared" si="127"/>
        <v>#DIV/0!</v>
      </c>
    </row>
    <row r="389" spans="2:11" ht="25.5" x14ac:dyDescent="0.25">
      <c r="B389" s="216">
        <v>3241</v>
      </c>
      <c r="C389" s="216"/>
      <c r="D389" s="216"/>
      <c r="E389" s="53" t="s">
        <v>206</v>
      </c>
      <c r="F389" s="67">
        <v>0</v>
      </c>
      <c r="G389" s="67">
        <v>0</v>
      </c>
      <c r="H389" s="67">
        <v>0</v>
      </c>
      <c r="I389" s="67">
        <v>298.43</v>
      </c>
      <c r="J389" s="59" t="e">
        <f t="shared" si="126"/>
        <v>#DIV/0!</v>
      </c>
      <c r="K389" s="59" t="e">
        <f t="shared" si="127"/>
        <v>#DIV/0!</v>
      </c>
    </row>
    <row r="390" spans="2:11" x14ac:dyDescent="0.25">
      <c r="B390" s="210">
        <v>329</v>
      </c>
      <c r="C390" s="211"/>
      <c r="D390" s="212"/>
      <c r="E390" s="53" t="s">
        <v>174</v>
      </c>
      <c r="F390" s="67">
        <f>F391+F393</f>
        <v>0</v>
      </c>
      <c r="G390" s="67">
        <f t="shared" ref="G390:I390" si="147">G391+G393</f>
        <v>0</v>
      </c>
      <c r="H390" s="67">
        <f>H391+H393+H392</f>
        <v>2150</v>
      </c>
      <c r="I390" s="67">
        <f t="shared" si="147"/>
        <v>1194</v>
      </c>
      <c r="J390" s="59">
        <f t="shared" si="126"/>
        <v>55.534883720930225</v>
      </c>
      <c r="K390" s="59" t="e">
        <f t="shared" si="127"/>
        <v>#DIV/0!</v>
      </c>
    </row>
    <row r="391" spans="2:11" x14ac:dyDescent="0.25">
      <c r="B391" s="210">
        <v>3293</v>
      </c>
      <c r="C391" s="211"/>
      <c r="D391" s="212"/>
      <c r="E391" s="58" t="s">
        <v>176</v>
      </c>
      <c r="F391" s="67">
        <v>0</v>
      </c>
      <c r="G391" s="67">
        <v>0</v>
      </c>
      <c r="H391" s="59">
        <v>1000</v>
      </c>
      <c r="I391" s="59">
        <v>1194</v>
      </c>
      <c r="J391" s="59">
        <f t="shared" si="126"/>
        <v>119.39999999999999</v>
      </c>
      <c r="K391" s="59" t="e">
        <f t="shared" si="127"/>
        <v>#DIV/0!</v>
      </c>
    </row>
    <row r="392" spans="2:11" x14ac:dyDescent="0.25">
      <c r="B392" s="210">
        <v>3294</v>
      </c>
      <c r="C392" s="211"/>
      <c r="D392" s="212"/>
      <c r="E392" s="140" t="s">
        <v>216</v>
      </c>
      <c r="F392" s="67">
        <v>0</v>
      </c>
      <c r="G392" s="67">
        <v>0</v>
      </c>
      <c r="H392" s="67">
        <v>1000</v>
      </c>
      <c r="I392" s="67"/>
      <c r="J392" s="59"/>
      <c r="K392" s="59"/>
    </row>
    <row r="393" spans="2:11" x14ac:dyDescent="0.25">
      <c r="B393" s="110">
        <v>3299</v>
      </c>
      <c r="C393" s="111"/>
      <c r="D393" s="112"/>
      <c r="E393" s="53" t="s">
        <v>174</v>
      </c>
      <c r="F393" s="67">
        <v>0</v>
      </c>
      <c r="G393" s="67">
        <v>0</v>
      </c>
      <c r="H393" s="67">
        <v>150</v>
      </c>
      <c r="I393" s="67">
        <v>0</v>
      </c>
      <c r="J393" s="59">
        <f t="shared" si="126"/>
        <v>0</v>
      </c>
      <c r="K393" s="59" t="e">
        <f t="shared" si="127"/>
        <v>#DIV/0!</v>
      </c>
    </row>
    <row r="394" spans="2:11" x14ac:dyDescent="0.25">
      <c r="B394" s="216">
        <v>4</v>
      </c>
      <c r="C394" s="216"/>
      <c r="D394" s="216"/>
      <c r="E394" s="53" t="s">
        <v>6</v>
      </c>
      <c r="F394" s="67">
        <f>F398+F395</f>
        <v>0</v>
      </c>
      <c r="G394" s="67">
        <f>G398+G395</f>
        <v>0</v>
      </c>
      <c r="H394" s="67">
        <f>H398+H395</f>
        <v>22000</v>
      </c>
      <c r="I394" s="67">
        <f>I398+I395</f>
        <v>17380.59</v>
      </c>
      <c r="J394" s="59">
        <f t="shared" si="126"/>
        <v>79.002681818181813</v>
      </c>
      <c r="K394" s="59" t="e">
        <f t="shared" si="127"/>
        <v>#DIV/0!</v>
      </c>
    </row>
    <row r="395" spans="2:11" ht="25.5" x14ac:dyDescent="0.25">
      <c r="B395" s="216">
        <v>41</v>
      </c>
      <c r="C395" s="216"/>
      <c r="D395" s="216"/>
      <c r="E395" s="53" t="s">
        <v>259</v>
      </c>
      <c r="F395" s="67">
        <f t="shared" ref="F395:H396" si="148">F396</f>
        <v>0</v>
      </c>
      <c r="G395" s="67">
        <f t="shared" si="148"/>
        <v>0</v>
      </c>
      <c r="H395" s="67">
        <f t="shared" si="148"/>
        <v>12000</v>
      </c>
      <c r="I395" s="67">
        <f>I396</f>
        <v>7906.25</v>
      </c>
      <c r="J395" s="59">
        <f t="shared" si="126"/>
        <v>65.885416666666657</v>
      </c>
      <c r="K395" s="59" t="e">
        <f t="shared" si="127"/>
        <v>#DIV/0!</v>
      </c>
    </row>
    <row r="396" spans="2:11" x14ac:dyDescent="0.25">
      <c r="B396" s="210">
        <v>412</v>
      </c>
      <c r="C396" s="211"/>
      <c r="D396" s="212"/>
      <c r="E396" s="53" t="s">
        <v>235</v>
      </c>
      <c r="F396" s="67">
        <f t="shared" si="148"/>
        <v>0</v>
      </c>
      <c r="G396" s="67">
        <f t="shared" si="148"/>
        <v>0</v>
      </c>
      <c r="H396" s="67">
        <f t="shared" si="148"/>
        <v>12000</v>
      </c>
      <c r="I396" s="67">
        <f>I397</f>
        <v>7906.25</v>
      </c>
      <c r="J396" s="59">
        <f t="shared" si="126"/>
        <v>65.885416666666657</v>
      </c>
      <c r="K396" s="59" t="e">
        <f t="shared" si="127"/>
        <v>#DIV/0!</v>
      </c>
    </row>
    <row r="397" spans="2:11" x14ac:dyDescent="0.25">
      <c r="B397" s="210">
        <v>4123</v>
      </c>
      <c r="C397" s="211"/>
      <c r="D397" s="212"/>
      <c r="E397" s="140" t="s">
        <v>186</v>
      </c>
      <c r="F397" s="67">
        <v>0</v>
      </c>
      <c r="G397" s="67">
        <v>0</v>
      </c>
      <c r="H397" s="67">
        <v>12000</v>
      </c>
      <c r="I397" s="67">
        <v>7906.25</v>
      </c>
      <c r="J397" s="59">
        <f t="shared" si="126"/>
        <v>65.885416666666657</v>
      </c>
      <c r="K397" s="59" t="e">
        <f t="shared" si="127"/>
        <v>#DIV/0!</v>
      </c>
    </row>
    <row r="398" spans="2:11" ht="25.5" x14ac:dyDescent="0.25">
      <c r="B398" s="210">
        <v>42</v>
      </c>
      <c r="C398" s="211"/>
      <c r="D398" s="212"/>
      <c r="E398" s="58" t="s">
        <v>187</v>
      </c>
      <c r="F398" s="67">
        <f t="shared" ref="F398:G399" si="149">F399</f>
        <v>0</v>
      </c>
      <c r="G398" s="67">
        <f t="shared" si="149"/>
        <v>0</v>
      </c>
      <c r="H398" s="67">
        <f t="shared" ref="H398:I398" si="150">H399</f>
        <v>10000</v>
      </c>
      <c r="I398" s="67">
        <f t="shared" si="150"/>
        <v>9474.34</v>
      </c>
      <c r="J398" s="59">
        <f t="shared" si="126"/>
        <v>94.743399999999994</v>
      </c>
      <c r="K398" s="59" t="e">
        <f t="shared" si="127"/>
        <v>#DIV/0!</v>
      </c>
    </row>
    <row r="399" spans="2:11" x14ac:dyDescent="0.25">
      <c r="B399" s="210">
        <v>422</v>
      </c>
      <c r="C399" s="211"/>
      <c r="D399" s="212"/>
      <c r="E399" s="58" t="s">
        <v>188</v>
      </c>
      <c r="F399" s="67">
        <f t="shared" si="149"/>
        <v>0</v>
      </c>
      <c r="G399" s="67">
        <f t="shared" si="149"/>
        <v>0</v>
      </c>
      <c r="H399" s="67">
        <f t="shared" ref="H399:I399" si="151">H400</f>
        <v>10000</v>
      </c>
      <c r="I399" s="67">
        <f t="shared" si="151"/>
        <v>9474.34</v>
      </c>
      <c r="J399" s="59">
        <f t="shared" si="126"/>
        <v>94.743399999999994</v>
      </c>
      <c r="K399" s="59" t="e">
        <f t="shared" si="127"/>
        <v>#DIV/0!</v>
      </c>
    </row>
    <row r="400" spans="2:11" x14ac:dyDescent="0.25">
      <c r="B400" s="216">
        <v>4221</v>
      </c>
      <c r="C400" s="216"/>
      <c r="D400" s="216"/>
      <c r="E400" s="53" t="s">
        <v>94</v>
      </c>
      <c r="F400" s="67">
        <v>0</v>
      </c>
      <c r="G400" s="67">
        <v>0</v>
      </c>
      <c r="H400" s="59">
        <v>10000</v>
      </c>
      <c r="I400" s="59">
        <v>9474.34</v>
      </c>
      <c r="J400" s="59">
        <f t="shared" si="126"/>
        <v>94.743399999999994</v>
      </c>
      <c r="K400" s="59" t="e">
        <f t="shared" si="127"/>
        <v>#DIV/0!</v>
      </c>
    </row>
    <row r="401" spans="2:11" x14ac:dyDescent="0.25">
      <c r="B401" s="216" t="s">
        <v>227</v>
      </c>
      <c r="C401" s="216"/>
      <c r="D401" s="216"/>
      <c r="E401" s="53" t="s">
        <v>197</v>
      </c>
      <c r="F401" s="67"/>
      <c r="G401" s="67"/>
      <c r="H401" s="59"/>
      <c r="I401" s="59"/>
      <c r="J401" s="59"/>
      <c r="K401" s="59"/>
    </row>
    <row r="402" spans="2:11" x14ac:dyDescent="0.25">
      <c r="B402" s="210" t="s">
        <v>211</v>
      </c>
      <c r="C402" s="211"/>
      <c r="D402" s="212"/>
      <c r="E402" s="53" t="s">
        <v>225</v>
      </c>
      <c r="F402" s="67"/>
      <c r="G402" s="67"/>
      <c r="H402" s="59"/>
      <c r="I402" s="59"/>
      <c r="J402" s="59"/>
      <c r="K402" s="59"/>
    </row>
    <row r="403" spans="2:11" x14ac:dyDescent="0.25">
      <c r="B403" s="210">
        <v>52</v>
      </c>
      <c r="C403" s="211"/>
      <c r="D403" s="212"/>
      <c r="E403" s="53" t="s">
        <v>224</v>
      </c>
      <c r="F403" s="67">
        <f>F404+F443</f>
        <v>322404.05</v>
      </c>
      <c r="G403" s="67">
        <f>G404+G443</f>
        <v>215536</v>
      </c>
      <c r="H403" s="67">
        <f t="shared" ref="H403" si="152">H404+H443</f>
        <v>393024</v>
      </c>
      <c r="I403" s="148">
        <f>I404+I443</f>
        <v>345042.73000000004</v>
      </c>
      <c r="J403" s="59">
        <f t="shared" si="126"/>
        <v>87.791770985995782</v>
      </c>
      <c r="K403" s="59">
        <f t="shared" si="127"/>
        <v>107.02183486838955</v>
      </c>
    </row>
    <row r="404" spans="2:11" x14ac:dyDescent="0.25">
      <c r="B404" s="210">
        <v>3</v>
      </c>
      <c r="C404" s="211"/>
      <c r="D404" s="212"/>
      <c r="E404" s="58" t="s">
        <v>4</v>
      </c>
      <c r="F404" s="67">
        <f>F405+F412+F440</f>
        <v>286797</v>
      </c>
      <c r="G404" s="67">
        <f>G405+G412+G440</f>
        <v>191059</v>
      </c>
      <c r="H404" s="67">
        <f t="shared" ref="H404" si="153">H405+H412+H440</f>
        <v>322821</v>
      </c>
      <c r="I404" s="67">
        <f>I405+I412+I440</f>
        <v>301136.66000000003</v>
      </c>
      <c r="J404" s="59">
        <f t="shared" si="126"/>
        <v>93.282859541355748</v>
      </c>
      <c r="K404" s="59">
        <f t="shared" si="127"/>
        <v>104.99993375105041</v>
      </c>
    </row>
    <row r="405" spans="2:11" x14ac:dyDescent="0.25">
      <c r="B405" s="210">
        <v>31</v>
      </c>
      <c r="C405" s="211"/>
      <c r="D405" s="212"/>
      <c r="E405" s="58" t="s">
        <v>5</v>
      </c>
      <c r="F405" s="67">
        <f>F406+F408+F410</f>
        <v>133414.76</v>
      </c>
      <c r="G405" s="67">
        <f>G406+G408+G410</f>
        <v>145877</v>
      </c>
      <c r="H405" s="67">
        <f t="shared" ref="H405" si="154">H406+H408+H410</f>
        <v>200069</v>
      </c>
      <c r="I405" s="67">
        <f>I406+I408+I410</f>
        <v>170527.96000000002</v>
      </c>
      <c r="J405" s="59">
        <f t="shared" si="126"/>
        <v>85.23457407194519</v>
      </c>
      <c r="K405" s="59">
        <f t="shared" si="127"/>
        <v>127.81791160138505</v>
      </c>
    </row>
    <row r="406" spans="2:11" x14ac:dyDescent="0.25">
      <c r="B406" s="210">
        <v>311</v>
      </c>
      <c r="C406" s="211"/>
      <c r="D406" s="212"/>
      <c r="E406" s="58" t="s">
        <v>32</v>
      </c>
      <c r="F406" s="67">
        <f>F407</f>
        <v>111600.72</v>
      </c>
      <c r="G406" s="67">
        <f>G407</f>
        <v>122383</v>
      </c>
      <c r="H406" s="67">
        <f t="shared" ref="H406" si="155">H407</f>
        <v>165575</v>
      </c>
      <c r="I406" s="67">
        <f>I407</f>
        <v>141410.95000000001</v>
      </c>
      <c r="J406" s="59">
        <f t="shared" si="126"/>
        <v>85.405979163521067</v>
      </c>
      <c r="K406" s="59">
        <f t="shared" si="127"/>
        <v>126.71150329496083</v>
      </c>
    </row>
    <row r="407" spans="2:11" x14ac:dyDescent="0.25">
      <c r="B407" s="216">
        <v>3111</v>
      </c>
      <c r="C407" s="216"/>
      <c r="D407" s="216"/>
      <c r="E407" s="53" t="s">
        <v>33</v>
      </c>
      <c r="F407" s="59">
        <v>111600.72</v>
      </c>
      <c r="G407" s="67">
        <v>122383</v>
      </c>
      <c r="H407" s="59">
        <v>165575</v>
      </c>
      <c r="I407" s="59">
        <v>141410.95000000001</v>
      </c>
      <c r="J407" s="59">
        <f t="shared" si="126"/>
        <v>85.405979163521067</v>
      </c>
      <c r="K407" s="59">
        <f t="shared" si="127"/>
        <v>126.71150329496083</v>
      </c>
    </row>
    <row r="408" spans="2:11" x14ac:dyDescent="0.25">
      <c r="B408" s="217">
        <v>312</v>
      </c>
      <c r="C408" s="218"/>
      <c r="D408" s="219"/>
      <c r="E408" s="53" t="s">
        <v>151</v>
      </c>
      <c r="F408" s="67">
        <f>F409</f>
        <v>3400</v>
      </c>
      <c r="G408" s="67">
        <f>G409</f>
        <v>3300</v>
      </c>
      <c r="H408" s="67">
        <f t="shared" ref="H408:I408" si="156">H409</f>
        <v>7224</v>
      </c>
      <c r="I408" s="67">
        <f t="shared" si="156"/>
        <v>5784.25</v>
      </c>
      <c r="J408" s="59">
        <f t="shared" si="126"/>
        <v>80.069905869324472</v>
      </c>
      <c r="K408" s="59">
        <f t="shared" si="127"/>
        <v>170.125</v>
      </c>
    </row>
    <row r="409" spans="2:11" x14ac:dyDescent="0.25">
      <c r="B409" s="217">
        <v>3121</v>
      </c>
      <c r="C409" s="218"/>
      <c r="D409" s="219"/>
      <c r="E409" s="53" t="s">
        <v>151</v>
      </c>
      <c r="F409" s="59">
        <v>3400</v>
      </c>
      <c r="G409" s="67">
        <v>3300</v>
      </c>
      <c r="H409" s="59">
        <v>7224</v>
      </c>
      <c r="I409" s="59">
        <v>5784.25</v>
      </c>
      <c r="J409" s="59">
        <f t="shared" si="126"/>
        <v>80.069905869324472</v>
      </c>
      <c r="K409" s="59">
        <f t="shared" si="127"/>
        <v>170.125</v>
      </c>
    </row>
    <row r="410" spans="2:11" x14ac:dyDescent="0.25">
      <c r="B410" s="216">
        <v>313</v>
      </c>
      <c r="C410" s="216"/>
      <c r="D410" s="216"/>
      <c r="E410" s="53" t="s">
        <v>152</v>
      </c>
      <c r="F410" s="67">
        <f>F411</f>
        <v>18414.04</v>
      </c>
      <c r="G410" s="67">
        <f>G411</f>
        <v>20194</v>
      </c>
      <c r="H410" s="67">
        <f>H411</f>
        <v>27270</v>
      </c>
      <c r="I410" s="67">
        <f t="shared" ref="I410" si="157">I411</f>
        <v>23332.76</v>
      </c>
      <c r="J410" s="59">
        <f t="shared" si="126"/>
        <v>85.562009534286759</v>
      </c>
      <c r="K410" s="59">
        <f t="shared" si="127"/>
        <v>126.71179165462874</v>
      </c>
    </row>
    <row r="411" spans="2:11" ht="25.5" x14ac:dyDescent="0.25">
      <c r="B411" s="210">
        <v>3132</v>
      </c>
      <c r="C411" s="211"/>
      <c r="D411" s="212"/>
      <c r="E411" s="53" t="s">
        <v>153</v>
      </c>
      <c r="F411" s="59">
        <v>18414.04</v>
      </c>
      <c r="G411" s="67">
        <v>20194</v>
      </c>
      <c r="H411" s="59">
        <v>27270</v>
      </c>
      <c r="I411" s="59">
        <v>23332.76</v>
      </c>
      <c r="J411" s="59">
        <f t="shared" si="126"/>
        <v>85.562009534286759</v>
      </c>
      <c r="K411" s="59">
        <f t="shared" si="127"/>
        <v>126.71179165462874</v>
      </c>
    </row>
    <row r="412" spans="2:11" x14ac:dyDescent="0.25">
      <c r="B412" s="210">
        <v>32</v>
      </c>
      <c r="C412" s="211"/>
      <c r="D412" s="212"/>
      <c r="E412" s="58" t="s">
        <v>13</v>
      </c>
      <c r="F412" s="67">
        <f>F413+F418+F424+F433+F435</f>
        <v>137232.24000000002</v>
      </c>
      <c r="G412" s="67">
        <f>G413+G418+G424+G433+G435</f>
        <v>45182</v>
      </c>
      <c r="H412" s="67">
        <f t="shared" ref="H412" si="158">H413+H418+H424+H433+H435</f>
        <v>108727</v>
      </c>
      <c r="I412" s="67">
        <f>I413+I418+I424+I433+I435</f>
        <v>116583.69999999998</v>
      </c>
      <c r="J412" s="59">
        <f t="shared" ref="J412:J494" si="159">I412/H412*100</f>
        <v>107.22607999852841</v>
      </c>
      <c r="K412" s="59">
        <f t="shared" ref="K412:K494" si="160">I412/F412*100</f>
        <v>84.953579421278818</v>
      </c>
    </row>
    <row r="413" spans="2:11" x14ac:dyDescent="0.25">
      <c r="B413" s="210">
        <v>321</v>
      </c>
      <c r="C413" s="211"/>
      <c r="D413" s="212"/>
      <c r="E413" s="58" t="s">
        <v>253</v>
      </c>
      <c r="F413" s="67">
        <f>F414+F415+F416+F417</f>
        <v>57659.490000000005</v>
      </c>
      <c r="G413" s="67">
        <f>SUM(G414:G417)</f>
        <v>26620</v>
      </c>
      <c r="H413" s="67">
        <f t="shared" ref="H413" si="161">SUM(H414:H417)</f>
        <v>53766</v>
      </c>
      <c r="I413" s="67">
        <f>SUM(I414:I417)</f>
        <v>62415.119999999995</v>
      </c>
      <c r="J413" s="59">
        <f t="shared" si="159"/>
        <v>116.08659747796004</v>
      </c>
      <c r="K413" s="59">
        <f t="shared" si="160"/>
        <v>108.2477836692624</v>
      </c>
    </row>
    <row r="414" spans="2:11" x14ac:dyDescent="0.25">
      <c r="B414" s="216">
        <v>3211</v>
      </c>
      <c r="C414" s="216"/>
      <c r="D414" s="216"/>
      <c r="E414" s="53" t="s">
        <v>35</v>
      </c>
      <c r="F414" s="59">
        <v>43831.87</v>
      </c>
      <c r="G414" s="67">
        <v>11010</v>
      </c>
      <c r="H414" s="59">
        <v>34686</v>
      </c>
      <c r="I414" s="59">
        <v>42908.72</v>
      </c>
      <c r="J414" s="59">
        <f t="shared" si="159"/>
        <v>123.70616387014934</v>
      </c>
      <c r="K414" s="59">
        <f t="shared" si="160"/>
        <v>97.893884061985034</v>
      </c>
    </row>
    <row r="415" spans="2:11" ht="25.5" x14ac:dyDescent="0.25">
      <c r="B415" s="216">
        <v>3212</v>
      </c>
      <c r="C415" s="216"/>
      <c r="D415" s="216"/>
      <c r="E415" s="53" t="s">
        <v>215</v>
      </c>
      <c r="F415" s="59">
        <v>795.48</v>
      </c>
      <c r="G415" s="67">
        <v>695</v>
      </c>
      <c r="H415" s="59">
        <v>3380</v>
      </c>
      <c r="I415" s="59">
        <v>3292.85</v>
      </c>
      <c r="J415" s="59">
        <f t="shared" si="159"/>
        <v>97.421597633136088</v>
      </c>
      <c r="K415" s="59">
        <f t="shared" si="160"/>
        <v>413.94503947302258</v>
      </c>
    </row>
    <row r="416" spans="2:11" x14ac:dyDescent="0.25">
      <c r="B416" s="216">
        <v>3213</v>
      </c>
      <c r="C416" s="216"/>
      <c r="D416" s="216"/>
      <c r="E416" s="53" t="s">
        <v>156</v>
      </c>
      <c r="F416" s="59">
        <v>13007.14</v>
      </c>
      <c r="G416" s="67">
        <v>14915</v>
      </c>
      <c r="H416" s="59">
        <v>15700</v>
      </c>
      <c r="I416" s="59">
        <v>16187.55</v>
      </c>
      <c r="J416" s="59">
        <f t="shared" si="159"/>
        <v>103.10541401273885</v>
      </c>
      <c r="K416" s="59">
        <f t="shared" si="160"/>
        <v>124.45126292174913</v>
      </c>
    </row>
    <row r="417" spans="2:11" x14ac:dyDescent="0.25">
      <c r="B417" s="216">
        <v>3214</v>
      </c>
      <c r="C417" s="216"/>
      <c r="D417" s="216"/>
      <c r="E417" s="53" t="s">
        <v>157</v>
      </c>
      <c r="F417" s="59">
        <v>25</v>
      </c>
      <c r="G417" s="67">
        <v>0</v>
      </c>
      <c r="H417" s="59">
        <f t="shared" ref="H417" si="162">G417</f>
        <v>0</v>
      </c>
      <c r="I417" s="59">
        <v>26</v>
      </c>
      <c r="J417" s="59" t="e">
        <f t="shared" si="159"/>
        <v>#DIV/0!</v>
      </c>
      <c r="K417" s="59">
        <f t="shared" si="160"/>
        <v>104</v>
      </c>
    </row>
    <row r="418" spans="2:11" x14ac:dyDescent="0.25">
      <c r="B418" s="210">
        <v>322</v>
      </c>
      <c r="C418" s="211"/>
      <c r="D418" s="212"/>
      <c r="E418" s="53" t="s">
        <v>158</v>
      </c>
      <c r="F418" s="67">
        <f>SUM(F419:F423)</f>
        <v>5358.16</v>
      </c>
      <c r="G418" s="67">
        <f>SUM(G419:G423)</f>
        <v>0</v>
      </c>
      <c r="H418" s="67">
        <f t="shared" ref="H418" si="163">SUM(H419:H423)</f>
        <v>10288</v>
      </c>
      <c r="I418" s="67">
        <f>SUM(I419:I423)</f>
        <v>14154.069999999998</v>
      </c>
      <c r="J418" s="59">
        <f t="shared" si="159"/>
        <v>137.57844090202175</v>
      </c>
      <c r="K418" s="59">
        <f t="shared" si="160"/>
        <v>264.15915164907352</v>
      </c>
    </row>
    <row r="419" spans="2:11" x14ac:dyDescent="0.25">
      <c r="B419" s="210">
        <v>3221</v>
      </c>
      <c r="C419" s="211"/>
      <c r="D419" s="212"/>
      <c r="E419" s="58" t="s">
        <v>159</v>
      </c>
      <c r="F419" s="67">
        <v>125.93</v>
      </c>
      <c r="G419" s="67">
        <v>0</v>
      </c>
      <c r="H419" s="59">
        <v>188</v>
      </c>
      <c r="I419" s="59">
        <v>696.3</v>
      </c>
      <c r="J419" s="59">
        <f t="shared" si="159"/>
        <v>370.37234042553189</v>
      </c>
      <c r="K419" s="59">
        <f t="shared" si="160"/>
        <v>552.92622885730168</v>
      </c>
    </row>
    <row r="420" spans="2:11" x14ac:dyDescent="0.25">
      <c r="B420" s="210">
        <v>3222</v>
      </c>
      <c r="C420" s="211"/>
      <c r="D420" s="212"/>
      <c r="E420" s="58" t="s">
        <v>265</v>
      </c>
      <c r="F420" s="67">
        <v>396.61</v>
      </c>
      <c r="G420" s="67">
        <v>0</v>
      </c>
      <c r="H420" s="59">
        <v>6500</v>
      </c>
      <c r="I420" s="59">
        <v>8443.89</v>
      </c>
      <c r="J420" s="59">
        <f t="shared" si="159"/>
        <v>129.90599999999998</v>
      </c>
      <c r="K420" s="59">
        <f t="shared" si="160"/>
        <v>2129.0159098358586</v>
      </c>
    </row>
    <row r="421" spans="2:11" ht="25.5" x14ac:dyDescent="0.25">
      <c r="B421" s="210">
        <v>3224</v>
      </c>
      <c r="C421" s="211"/>
      <c r="D421" s="212"/>
      <c r="E421" s="58" t="s">
        <v>161</v>
      </c>
      <c r="F421" s="67">
        <v>3258.52</v>
      </c>
      <c r="G421" s="67">
        <v>0</v>
      </c>
      <c r="H421" s="59">
        <v>600</v>
      </c>
      <c r="I421" s="59">
        <v>1701.55</v>
      </c>
      <c r="J421" s="59">
        <f t="shared" si="159"/>
        <v>283.59166666666664</v>
      </c>
      <c r="K421" s="59">
        <f t="shared" si="160"/>
        <v>52.218491830647039</v>
      </c>
    </row>
    <row r="422" spans="2:11" x14ac:dyDescent="0.25">
      <c r="B422" s="210">
        <v>3225</v>
      </c>
      <c r="C422" s="211"/>
      <c r="D422" s="212"/>
      <c r="E422" s="58" t="s">
        <v>205</v>
      </c>
      <c r="F422" s="67">
        <v>1540.1</v>
      </c>
      <c r="G422" s="67">
        <v>0</v>
      </c>
      <c r="H422" s="59">
        <v>3000</v>
      </c>
      <c r="I422" s="59">
        <v>2967.35</v>
      </c>
      <c r="J422" s="59">
        <f t="shared" si="159"/>
        <v>98.911666666666662</v>
      </c>
      <c r="K422" s="59">
        <f t="shared" si="160"/>
        <v>192.67255373027726</v>
      </c>
    </row>
    <row r="423" spans="2:11" x14ac:dyDescent="0.25">
      <c r="B423" s="210">
        <v>3227</v>
      </c>
      <c r="C423" s="211"/>
      <c r="D423" s="212"/>
      <c r="E423" s="58" t="s">
        <v>162</v>
      </c>
      <c r="F423" s="67">
        <v>37</v>
      </c>
      <c r="G423" s="67">
        <v>0</v>
      </c>
      <c r="H423" s="59">
        <v>0</v>
      </c>
      <c r="I423" s="59">
        <v>344.98</v>
      </c>
      <c r="J423" s="59" t="e">
        <f t="shared" si="159"/>
        <v>#DIV/0!</v>
      </c>
      <c r="K423" s="59">
        <f t="shared" si="160"/>
        <v>932.37837837837856</v>
      </c>
    </row>
    <row r="424" spans="2:11" x14ac:dyDescent="0.25">
      <c r="B424" s="210">
        <v>323</v>
      </c>
      <c r="C424" s="211"/>
      <c r="D424" s="212"/>
      <c r="E424" s="53" t="s">
        <v>163</v>
      </c>
      <c r="F424" s="67">
        <f>SUM(F425:F432)</f>
        <v>61595.930000000008</v>
      </c>
      <c r="G424" s="67">
        <f>SUM(G425:G432)</f>
        <v>17527</v>
      </c>
      <c r="H424" s="67">
        <f>SUM(H425:H432)</f>
        <v>28500</v>
      </c>
      <c r="I424" s="67">
        <f>SUM(I425:I432)</f>
        <v>23145.399999999998</v>
      </c>
      <c r="J424" s="59">
        <f t="shared" si="159"/>
        <v>81.211929824561395</v>
      </c>
      <c r="K424" s="59">
        <f t="shared" si="160"/>
        <v>37.576184010859151</v>
      </c>
    </row>
    <row r="425" spans="2:11" x14ac:dyDescent="0.25">
      <c r="B425" s="210">
        <v>3231</v>
      </c>
      <c r="C425" s="211"/>
      <c r="D425" s="212"/>
      <c r="E425" s="66" t="s">
        <v>164</v>
      </c>
      <c r="F425" s="59">
        <v>182.8</v>
      </c>
      <c r="G425" s="67">
        <v>0</v>
      </c>
      <c r="H425" s="59">
        <v>0</v>
      </c>
      <c r="I425" s="59">
        <v>500</v>
      </c>
      <c r="J425" s="59" t="e">
        <f t="shared" si="159"/>
        <v>#DIV/0!</v>
      </c>
      <c r="K425" s="59">
        <f t="shared" si="160"/>
        <v>273.52297592997814</v>
      </c>
    </row>
    <row r="426" spans="2:11" x14ac:dyDescent="0.25">
      <c r="B426" s="210">
        <v>3232</v>
      </c>
      <c r="C426" s="211"/>
      <c r="D426" s="212"/>
      <c r="E426" s="66" t="s">
        <v>165</v>
      </c>
      <c r="F426" s="59">
        <v>38483.620000000003</v>
      </c>
      <c r="G426" s="67">
        <v>4200</v>
      </c>
      <c r="H426" s="59">
        <v>300</v>
      </c>
      <c r="I426" s="59">
        <v>1518.75</v>
      </c>
      <c r="J426" s="59">
        <f t="shared" si="159"/>
        <v>506.25</v>
      </c>
      <c r="K426" s="59">
        <f t="shared" si="160"/>
        <v>3.9464842444655672</v>
      </c>
    </row>
    <row r="427" spans="2:11" x14ac:dyDescent="0.25">
      <c r="B427" s="210">
        <v>3233</v>
      </c>
      <c r="C427" s="211"/>
      <c r="D427" s="212"/>
      <c r="E427" s="58" t="s">
        <v>166</v>
      </c>
      <c r="F427" s="59">
        <v>9855.75</v>
      </c>
      <c r="G427" s="67">
        <v>5000</v>
      </c>
      <c r="H427" s="59">
        <v>14000</v>
      </c>
      <c r="I427" s="59">
        <v>9292.02</v>
      </c>
      <c r="J427" s="59">
        <f t="shared" si="159"/>
        <v>66.371571428571428</v>
      </c>
      <c r="K427" s="59">
        <f t="shared" si="160"/>
        <v>94.280191766227844</v>
      </c>
    </row>
    <row r="428" spans="2:11" x14ac:dyDescent="0.25">
      <c r="B428" s="210">
        <v>3234</v>
      </c>
      <c r="C428" s="211"/>
      <c r="D428" s="212"/>
      <c r="E428" s="140" t="s">
        <v>167</v>
      </c>
      <c r="F428" s="59">
        <v>0</v>
      </c>
      <c r="G428" s="67">
        <v>0</v>
      </c>
      <c r="H428" s="59">
        <v>350</v>
      </c>
      <c r="I428" s="59">
        <v>350</v>
      </c>
      <c r="J428" s="59">
        <f t="shared" si="159"/>
        <v>100</v>
      </c>
      <c r="K428" s="59" t="e">
        <f t="shared" si="160"/>
        <v>#DIV/0!</v>
      </c>
    </row>
    <row r="429" spans="2:11" x14ac:dyDescent="0.25">
      <c r="B429" s="210">
        <v>3235</v>
      </c>
      <c r="C429" s="211"/>
      <c r="D429" s="212"/>
      <c r="E429" s="58" t="s">
        <v>168</v>
      </c>
      <c r="F429" s="59">
        <v>5154.47</v>
      </c>
      <c r="G429" s="67">
        <v>8327</v>
      </c>
      <c r="H429" s="59">
        <v>11325</v>
      </c>
      <c r="I429" s="59">
        <v>9318.7099999999991</v>
      </c>
      <c r="J429" s="59">
        <f t="shared" si="159"/>
        <v>82.28441501103751</v>
      </c>
      <c r="K429" s="59">
        <f t="shared" si="160"/>
        <v>180.78890749194386</v>
      </c>
    </row>
    <row r="430" spans="2:11" x14ac:dyDescent="0.25">
      <c r="B430" s="210">
        <v>3237</v>
      </c>
      <c r="C430" s="211"/>
      <c r="D430" s="212"/>
      <c r="E430" s="58" t="s">
        <v>170</v>
      </c>
      <c r="F430" s="59">
        <v>4251.59</v>
      </c>
      <c r="G430" s="67">
        <v>0</v>
      </c>
      <c r="H430" s="59">
        <v>2425</v>
      </c>
      <c r="I430" s="59">
        <v>1223.6199999999999</v>
      </c>
      <c r="J430" s="59">
        <f t="shared" si="159"/>
        <v>50.458556701030922</v>
      </c>
      <c r="K430" s="59">
        <f t="shared" si="160"/>
        <v>28.780291608551149</v>
      </c>
    </row>
    <row r="431" spans="2:11" x14ac:dyDescent="0.25">
      <c r="B431" s="80">
        <v>3238</v>
      </c>
      <c r="C431" s="81"/>
      <c r="D431" s="82"/>
      <c r="E431" s="82" t="s">
        <v>171</v>
      </c>
      <c r="F431" s="59">
        <v>0</v>
      </c>
      <c r="G431" s="67">
        <v>0</v>
      </c>
      <c r="H431" s="59">
        <v>0</v>
      </c>
      <c r="I431" s="59">
        <v>0</v>
      </c>
      <c r="J431" s="59" t="e">
        <f t="shared" si="159"/>
        <v>#DIV/0!</v>
      </c>
      <c r="K431" s="59" t="e">
        <f t="shared" si="160"/>
        <v>#DIV/0!</v>
      </c>
    </row>
    <row r="432" spans="2:11" x14ac:dyDescent="0.25">
      <c r="B432" s="210">
        <v>3239</v>
      </c>
      <c r="C432" s="211"/>
      <c r="D432" s="212"/>
      <c r="E432" s="58" t="s">
        <v>172</v>
      </c>
      <c r="F432" s="59">
        <v>3667.7</v>
      </c>
      <c r="G432" s="67">
        <v>0</v>
      </c>
      <c r="H432" s="59">
        <v>100</v>
      </c>
      <c r="I432" s="59">
        <v>942.3</v>
      </c>
      <c r="J432" s="59">
        <f t="shared" si="159"/>
        <v>942.3</v>
      </c>
      <c r="K432" s="59">
        <f t="shared" si="160"/>
        <v>25.691850478501514</v>
      </c>
    </row>
    <row r="433" spans="2:11" ht="25.5" x14ac:dyDescent="0.25">
      <c r="B433" s="216">
        <v>324</v>
      </c>
      <c r="C433" s="216"/>
      <c r="D433" s="216"/>
      <c r="E433" s="53" t="s">
        <v>206</v>
      </c>
      <c r="F433" s="67">
        <f>F434</f>
        <v>4764.7299999999996</v>
      </c>
      <c r="G433" s="67">
        <f>G434</f>
        <v>0</v>
      </c>
      <c r="H433" s="67">
        <f t="shared" ref="H433:I433" si="164">H434</f>
        <v>10000</v>
      </c>
      <c r="I433" s="67">
        <f t="shared" si="164"/>
        <v>12642.53</v>
      </c>
      <c r="J433" s="59">
        <f t="shared" si="159"/>
        <v>126.42530000000001</v>
      </c>
      <c r="K433" s="59">
        <f t="shared" si="160"/>
        <v>265.33570632543717</v>
      </c>
    </row>
    <row r="434" spans="2:11" ht="25.5" x14ac:dyDescent="0.25">
      <c r="B434" s="216">
        <v>3241</v>
      </c>
      <c r="C434" s="216"/>
      <c r="D434" s="216"/>
      <c r="E434" s="53" t="s">
        <v>206</v>
      </c>
      <c r="F434" s="59">
        <v>4764.7299999999996</v>
      </c>
      <c r="G434" s="67">
        <v>0</v>
      </c>
      <c r="H434" s="59">
        <v>10000</v>
      </c>
      <c r="I434" s="59">
        <v>12642.53</v>
      </c>
      <c r="J434" s="59">
        <f t="shared" si="159"/>
        <v>126.42530000000001</v>
      </c>
      <c r="K434" s="59">
        <f t="shared" si="160"/>
        <v>265.33570632543717</v>
      </c>
    </row>
    <row r="435" spans="2:11" x14ac:dyDescent="0.25">
      <c r="B435" s="210">
        <v>329</v>
      </c>
      <c r="C435" s="211"/>
      <c r="D435" s="212"/>
      <c r="E435" s="53" t="s">
        <v>174</v>
      </c>
      <c r="F435" s="67">
        <f>SUM(F436:F439)</f>
        <v>7853.93</v>
      </c>
      <c r="G435" s="67">
        <f t="shared" ref="G435:H435" si="165">SUM(G436:G439)</f>
        <v>1035</v>
      </c>
      <c r="H435" s="67">
        <f t="shared" si="165"/>
        <v>6173</v>
      </c>
      <c r="I435" s="67">
        <f>SUM(I436:I439)</f>
        <v>4226.58</v>
      </c>
      <c r="J435" s="59">
        <f t="shared" si="159"/>
        <v>68.468815810788925</v>
      </c>
      <c r="K435" s="59">
        <f t="shared" si="160"/>
        <v>53.814841741650355</v>
      </c>
    </row>
    <row r="436" spans="2:11" x14ac:dyDescent="0.25">
      <c r="B436" s="80">
        <v>3293</v>
      </c>
      <c r="C436" s="81"/>
      <c r="D436" s="82"/>
      <c r="E436" s="66" t="s">
        <v>176</v>
      </c>
      <c r="F436" s="67">
        <v>0</v>
      </c>
      <c r="G436" s="67">
        <v>0</v>
      </c>
      <c r="H436" s="67">
        <v>1500</v>
      </c>
      <c r="I436" s="67">
        <v>442.6</v>
      </c>
      <c r="J436" s="59">
        <f t="shared" si="159"/>
        <v>29.506666666666671</v>
      </c>
      <c r="K436" s="59" t="e">
        <f t="shared" si="160"/>
        <v>#DIV/0!</v>
      </c>
    </row>
    <row r="437" spans="2:11" x14ac:dyDescent="0.25">
      <c r="B437" s="210">
        <v>3294</v>
      </c>
      <c r="C437" s="211"/>
      <c r="D437" s="212"/>
      <c r="E437" s="58" t="s">
        <v>216</v>
      </c>
      <c r="F437" s="67">
        <v>1208.54</v>
      </c>
      <c r="G437" s="67">
        <v>185</v>
      </c>
      <c r="H437" s="59">
        <v>173</v>
      </c>
      <c r="I437" s="59">
        <v>662.19</v>
      </c>
      <c r="J437" s="59">
        <f t="shared" si="159"/>
        <v>382.76878612716769</v>
      </c>
      <c r="K437" s="59">
        <f t="shared" si="160"/>
        <v>54.792559617389578</v>
      </c>
    </row>
    <row r="438" spans="2:11" x14ac:dyDescent="0.25">
      <c r="B438" s="210">
        <v>3295</v>
      </c>
      <c r="C438" s="211"/>
      <c r="D438" s="212"/>
      <c r="E438" s="53" t="s">
        <v>177</v>
      </c>
      <c r="F438" s="67">
        <v>0</v>
      </c>
      <c r="G438" s="67">
        <v>0</v>
      </c>
      <c r="H438" s="59">
        <v>0</v>
      </c>
      <c r="I438" s="59">
        <v>18.579999999999998</v>
      </c>
      <c r="J438" s="59" t="e">
        <f t="shared" si="159"/>
        <v>#DIV/0!</v>
      </c>
      <c r="K438" s="59" t="e">
        <f t="shared" si="160"/>
        <v>#DIV/0!</v>
      </c>
    </row>
    <row r="439" spans="2:11" x14ac:dyDescent="0.25">
      <c r="B439" s="216">
        <v>3299</v>
      </c>
      <c r="C439" s="216"/>
      <c r="D439" s="216"/>
      <c r="E439" s="53" t="s">
        <v>174</v>
      </c>
      <c r="F439" s="67">
        <v>6645.39</v>
      </c>
      <c r="G439" s="67">
        <v>850</v>
      </c>
      <c r="H439" s="59">
        <v>4500</v>
      </c>
      <c r="I439" s="59">
        <v>3103.21</v>
      </c>
      <c r="J439" s="59">
        <f t="shared" si="159"/>
        <v>68.960222222222228</v>
      </c>
      <c r="K439" s="59">
        <f t="shared" si="160"/>
        <v>46.697184062936863</v>
      </c>
    </row>
    <row r="440" spans="2:11" ht="25.5" x14ac:dyDescent="0.25">
      <c r="B440" s="216">
        <v>37</v>
      </c>
      <c r="C440" s="216"/>
      <c r="D440" s="216"/>
      <c r="E440" s="53" t="s">
        <v>233</v>
      </c>
      <c r="F440" s="67">
        <f>F441</f>
        <v>16150</v>
      </c>
      <c r="G440" s="67">
        <f>G441</f>
        <v>0</v>
      </c>
      <c r="H440" s="67">
        <f t="shared" ref="H440:I440" si="166">H441</f>
        <v>14025</v>
      </c>
      <c r="I440" s="67">
        <f t="shared" si="166"/>
        <v>14025</v>
      </c>
      <c r="J440" s="59">
        <f t="shared" si="159"/>
        <v>100</v>
      </c>
      <c r="K440" s="59">
        <f t="shared" si="160"/>
        <v>86.842105263157904</v>
      </c>
    </row>
    <row r="441" spans="2:11" ht="25.5" x14ac:dyDescent="0.25">
      <c r="B441" s="216">
        <v>372</v>
      </c>
      <c r="C441" s="216"/>
      <c r="D441" s="216"/>
      <c r="E441" s="53" t="s">
        <v>234</v>
      </c>
      <c r="F441" s="67">
        <f>F442</f>
        <v>16150</v>
      </c>
      <c r="G441" s="67">
        <f>G442</f>
        <v>0</v>
      </c>
      <c r="H441" s="67">
        <f t="shared" ref="H441:I441" si="167">H442</f>
        <v>14025</v>
      </c>
      <c r="I441" s="67">
        <f t="shared" si="167"/>
        <v>14025</v>
      </c>
      <c r="J441" s="59">
        <f t="shared" si="159"/>
        <v>100</v>
      </c>
      <c r="K441" s="59">
        <f t="shared" si="160"/>
        <v>86.842105263157904</v>
      </c>
    </row>
    <row r="442" spans="2:11" x14ac:dyDescent="0.25">
      <c r="B442" s="216">
        <v>3721</v>
      </c>
      <c r="C442" s="216"/>
      <c r="D442" s="216"/>
      <c r="E442" s="53" t="s">
        <v>185</v>
      </c>
      <c r="F442" s="67">
        <v>16150</v>
      </c>
      <c r="G442" s="67">
        <v>0</v>
      </c>
      <c r="H442" s="59">
        <v>14025</v>
      </c>
      <c r="I442" s="59">
        <v>14025</v>
      </c>
      <c r="J442" s="59">
        <f t="shared" si="159"/>
        <v>100</v>
      </c>
      <c r="K442" s="59">
        <f t="shared" si="160"/>
        <v>86.842105263157904</v>
      </c>
    </row>
    <row r="443" spans="2:11" x14ac:dyDescent="0.25">
      <c r="B443" s="216">
        <v>4</v>
      </c>
      <c r="C443" s="216"/>
      <c r="D443" s="216"/>
      <c r="E443" s="53" t="s">
        <v>6</v>
      </c>
      <c r="F443" s="67">
        <f>F444+F447</f>
        <v>35607.049999999996</v>
      </c>
      <c r="G443" s="67">
        <f>G444+G447</f>
        <v>24477</v>
      </c>
      <c r="H443" s="67">
        <f t="shared" ref="H443" si="168">H444+H447</f>
        <v>70203</v>
      </c>
      <c r="I443" s="67">
        <f>I444+I447</f>
        <v>43906.07</v>
      </c>
      <c r="J443" s="59">
        <f t="shared" si="159"/>
        <v>62.541586541885671</v>
      </c>
      <c r="K443" s="59">
        <f t="shared" si="160"/>
        <v>123.30723831376092</v>
      </c>
    </row>
    <row r="444" spans="2:11" ht="25.5" x14ac:dyDescent="0.25">
      <c r="B444" s="216">
        <v>41</v>
      </c>
      <c r="C444" s="216"/>
      <c r="D444" s="216"/>
      <c r="E444" s="53" t="s">
        <v>259</v>
      </c>
      <c r="F444" s="67">
        <f>F445</f>
        <v>0</v>
      </c>
      <c r="G444" s="67">
        <f>G445</f>
        <v>0</v>
      </c>
      <c r="H444" s="67">
        <f t="shared" ref="H444:I444" si="169">H445</f>
        <v>9650</v>
      </c>
      <c r="I444" s="67">
        <f t="shared" si="169"/>
        <v>8361.32</v>
      </c>
      <c r="J444" s="59">
        <f t="shared" si="159"/>
        <v>86.645803108808281</v>
      </c>
      <c r="K444" s="59" t="e">
        <f t="shared" si="160"/>
        <v>#DIV/0!</v>
      </c>
    </row>
    <row r="445" spans="2:11" x14ac:dyDescent="0.25">
      <c r="B445" s="210">
        <v>412</v>
      </c>
      <c r="C445" s="211"/>
      <c r="D445" s="212"/>
      <c r="E445" s="53" t="s">
        <v>235</v>
      </c>
      <c r="F445" s="67">
        <f>F446</f>
        <v>0</v>
      </c>
      <c r="G445" s="67">
        <f>G446</f>
        <v>0</v>
      </c>
      <c r="H445" s="67">
        <f t="shared" ref="H445:I445" si="170">H446</f>
        <v>9650</v>
      </c>
      <c r="I445" s="67">
        <f t="shared" si="170"/>
        <v>8361.32</v>
      </c>
      <c r="J445" s="59">
        <f t="shared" si="159"/>
        <v>86.645803108808281</v>
      </c>
      <c r="K445" s="59" t="e">
        <f t="shared" si="160"/>
        <v>#DIV/0!</v>
      </c>
    </row>
    <row r="446" spans="2:11" x14ac:dyDescent="0.25">
      <c r="B446" s="210">
        <v>4123</v>
      </c>
      <c r="C446" s="211"/>
      <c r="D446" s="212"/>
      <c r="E446" s="58" t="s">
        <v>186</v>
      </c>
      <c r="F446" s="67">
        <v>0</v>
      </c>
      <c r="G446" s="67">
        <v>0</v>
      </c>
      <c r="H446" s="59">
        <v>9650</v>
      </c>
      <c r="I446" s="59">
        <v>8361.32</v>
      </c>
      <c r="J446" s="59">
        <f t="shared" si="159"/>
        <v>86.645803108808281</v>
      </c>
      <c r="K446" s="59" t="e">
        <f t="shared" si="160"/>
        <v>#DIV/0!</v>
      </c>
    </row>
    <row r="447" spans="2:11" ht="25.5" x14ac:dyDescent="0.25">
      <c r="B447" s="210">
        <v>42</v>
      </c>
      <c r="C447" s="211"/>
      <c r="D447" s="212"/>
      <c r="E447" s="58" t="s">
        <v>187</v>
      </c>
      <c r="F447" s="67">
        <f>F448+F453</f>
        <v>35607.049999999996</v>
      </c>
      <c r="G447" s="67">
        <f>G448+G453</f>
        <v>24477</v>
      </c>
      <c r="H447" s="67">
        <f t="shared" ref="H447" si="171">H448+H453</f>
        <v>60553</v>
      </c>
      <c r="I447" s="67">
        <f>I448+I453</f>
        <v>35544.75</v>
      </c>
      <c r="J447" s="59">
        <f t="shared" si="159"/>
        <v>58.700229550971869</v>
      </c>
      <c r="K447" s="59">
        <f t="shared" si="160"/>
        <v>99.825034649037221</v>
      </c>
    </row>
    <row r="448" spans="2:11" x14ac:dyDescent="0.25">
      <c r="B448" s="210">
        <v>422</v>
      </c>
      <c r="C448" s="211"/>
      <c r="D448" s="212"/>
      <c r="E448" s="58" t="s">
        <v>188</v>
      </c>
      <c r="F448" s="67">
        <f>F449+F452+F451+F450</f>
        <v>35334.21</v>
      </c>
      <c r="G448" s="67">
        <f t="shared" ref="G448:H448" si="172">G449+G452+G451+G450</f>
        <v>24477</v>
      </c>
      <c r="H448" s="67">
        <f t="shared" si="172"/>
        <v>59553</v>
      </c>
      <c r="I448" s="67">
        <f>I449+I452+I451+I450</f>
        <v>35306.160000000003</v>
      </c>
      <c r="J448" s="59">
        <f t="shared" si="159"/>
        <v>59.285275300992403</v>
      </c>
      <c r="K448" s="59">
        <f t="shared" si="160"/>
        <v>99.920615177189489</v>
      </c>
    </row>
    <row r="449" spans="2:11" x14ac:dyDescent="0.25">
      <c r="B449" s="216">
        <v>4221</v>
      </c>
      <c r="C449" s="216"/>
      <c r="D449" s="216"/>
      <c r="E449" s="53" t="s">
        <v>94</v>
      </c>
      <c r="F449" s="67">
        <v>2413.94</v>
      </c>
      <c r="G449" s="67">
        <v>19477</v>
      </c>
      <c r="H449" s="59">
        <v>24553</v>
      </c>
      <c r="I449" s="59">
        <v>14311.51</v>
      </c>
      <c r="J449" s="59">
        <f t="shared" si="159"/>
        <v>58.288233617073274</v>
      </c>
      <c r="K449" s="59">
        <f t="shared" si="160"/>
        <v>592.86933395196229</v>
      </c>
    </row>
    <row r="450" spans="2:11" x14ac:dyDescent="0.25">
      <c r="B450" s="110">
        <v>4222</v>
      </c>
      <c r="C450" s="111"/>
      <c r="D450" s="112"/>
      <c r="E450" s="53" t="s">
        <v>289</v>
      </c>
      <c r="F450" s="67">
        <v>0</v>
      </c>
      <c r="G450" s="67"/>
      <c r="H450" s="59"/>
      <c r="I450" s="59"/>
      <c r="J450" s="59"/>
      <c r="K450" s="59"/>
    </row>
    <row r="451" spans="2:11" x14ac:dyDescent="0.25">
      <c r="B451" s="210">
        <v>4224</v>
      </c>
      <c r="C451" s="211"/>
      <c r="D451" s="212"/>
      <c r="E451" s="53" t="s">
        <v>189</v>
      </c>
      <c r="F451" s="67">
        <v>0</v>
      </c>
      <c r="G451" s="67">
        <v>5000</v>
      </c>
      <c r="H451" s="59">
        <v>25000</v>
      </c>
      <c r="I451" s="59">
        <v>18540.759999999998</v>
      </c>
      <c r="J451" s="59">
        <f t="shared" si="159"/>
        <v>74.163039999999995</v>
      </c>
      <c r="K451" s="59" t="e">
        <f t="shared" si="160"/>
        <v>#DIV/0!</v>
      </c>
    </row>
    <row r="452" spans="2:11" x14ac:dyDescent="0.25">
      <c r="B452" s="216">
        <v>4225</v>
      </c>
      <c r="C452" s="216"/>
      <c r="D452" s="216"/>
      <c r="E452" s="53" t="s">
        <v>190</v>
      </c>
      <c r="F452" s="67">
        <v>32920.269999999997</v>
      </c>
      <c r="G452" s="67">
        <v>0</v>
      </c>
      <c r="H452" s="59">
        <v>10000</v>
      </c>
      <c r="I452" s="59">
        <v>2453.89</v>
      </c>
      <c r="J452" s="59">
        <f t="shared" si="159"/>
        <v>24.538899999999998</v>
      </c>
      <c r="K452" s="59">
        <f t="shared" si="160"/>
        <v>7.4540397147411008</v>
      </c>
    </row>
    <row r="453" spans="2:11" ht="25.5" x14ac:dyDescent="0.25">
      <c r="B453" s="216">
        <v>424</v>
      </c>
      <c r="C453" s="216"/>
      <c r="D453" s="216"/>
      <c r="E453" s="53" t="s">
        <v>264</v>
      </c>
      <c r="F453" s="67">
        <f>F454</f>
        <v>272.83999999999997</v>
      </c>
      <c r="G453" s="67">
        <f>G454</f>
        <v>0</v>
      </c>
      <c r="H453" s="67">
        <f t="shared" ref="H453:I453" si="173">H454</f>
        <v>1000</v>
      </c>
      <c r="I453" s="67">
        <f t="shared" si="173"/>
        <v>238.59</v>
      </c>
      <c r="J453" s="59">
        <f t="shared" si="159"/>
        <v>23.858999999999998</v>
      </c>
      <c r="K453" s="59">
        <f t="shared" si="160"/>
        <v>87.446855299809428</v>
      </c>
    </row>
    <row r="454" spans="2:11" x14ac:dyDescent="0.25">
      <c r="B454" s="216">
        <v>4241</v>
      </c>
      <c r="C454" s="216"/>
      <c r="D454" s="216"/>
      <c r="E454" s="53" t="s">
        <v>226</v>
      </c>
      <c r="F454" s="67">
        <v>272.83999999999997</v>
      </c>
      <c r="G454" s="67">
        <v>0</v>
      </c>
      <c r="H454" s="59">
        <v>1000</v>
      </c>
      <c r="I454" s="59">
        <v>238.59</v>
      </c>
      <c r="J454" s="59">
        <f t="shared" si="159"/>
        <v>23.858999999999998</v>
      </c>
      <c r="K454" s="59">
        <f t="shared" si="160"/>
        <v>87.446855299809428</v>
      </c>
    </row>
    <row r="455" spans="2:11" x14ac:dyDescent="0.25">
      <c r="B455" s="216" t="s">
        <v>220</v>
      </c>
      <c r="C455" s="216"/>
      <c r="D455" s="216"/>
      <c r="E455" s="53" t="s">
        <v>197</v>
      </c>
      <c r="F455" s="67"/>
      <c r="G455" s="67"/>
      <c r="H455" s="59"/>
      <c r="I455" s="59"/>
      <c r="J455" s="59"/>
      <c r="K455" s="59"/>
    </row>
    <row r="456" spans="2:11" x14ac:dyDescent="0.25">
      <c r="B456" s="210" t="s">
        <v>211</v>
      </c>
      <c r="C456" s="211"/>
      <c r="D456" s="212"/>
      <c r="E456" s="53" t="s">
        <v>225</v>
      </c>
      <c r="F456" s="67"/>
      <c r="G456" s="67"/>
      <c r="H456" s="59"/>
      <c r="I456" s="59"/>
      <c r="J456" s="59"/>
      <c r="K456" s="59"/>
    </row>
    <row r="457" spans="2:11" x14ac:dyDescent="0.25">
      <c r="B457" s="210">
        <v>6</v>
      </c>
      <c r="C457" s="211"/>
      <c r="D457" s="212"/>
      <c r="E457" s="53" t="s">
        <v>228</v>
      </c>
      <c r="F457" s="67">
        <f>F458+F469</f>
        <v>8340</v>
      </c>
      <c r="G457" s="67">
        <f t="shared" ref="G457:H457" si="174">G458+G469</f>
        <v>0</v>
      </c>
      <c r="H457" s="67">
        <f t="shared" si="174"/>
        <v>7400</v>
      </c>
      <c r="I457" s="67">
        <f>I458+I469</f>
        <v>6650</v>
      </c>
      <c r="J457" s="59">
        <f t="shared" si="159"/>
        <v>89.86486486486487</v>
      </c>
      <c r="K457" s="59">
        <f t="shared" si="160"/>
        <v>79.73621103117506</v>
      </c>
    </row>
    <row r="458" spans="2:11" x14ac:dyDescent="0.25">
      <c r="B458" s="210">
        <v>3</v>
      </c>
      <c r="C458" s="211"/>
      <c r="D458" s="212"/>
      <c r="E458" s="58" t="s">
        <v>4</v>
      </c>
      <c r="F458" s="67">
        <f>F459+F464</f>
        <v>8340</v>
      </c>
      <c r="G458" s="67">
        <f t="shared" ref="G458:H458" si="175">G459+G464</f>
        <v>0</v>
      </c>
      <c r="H458" s="67">
        <f t="shared" si="175"/>
        <v>7400</v>
      </c>
      <c r="I458" s="67">
        <f>I459+I464</f>
        <v>6400</v>
      </c>
      <c r="J458" s="59">
        <f t="shared" si="159"/>
        <v>86.486486486486484</v>
      </c>
      <c r="K458" s="59">
        <f t="shared" si="160"/>
        <v>76.738609112709838</v>
      </c>
    </row>
    <row r="459" spans="2:11" x14ac:dyDescent="0.25">
      <c r="B459" s="210">
        <v>31</v>
      </c>
      <c r="C459" s="211"/>
      <c r="D459" s="212"/>
      <c r="E459" s="58" t="s">
        <v>5</v>
      </c>
      <c r="F459" s="67">
        <f>F460</f>
        <v>0</v>
      </c>
      <c r="G459" s="67">
        <f t="shared" ref="F459:I462" si="176">G460</f>
        <v>0</v>
      </c>
      <c r="H459" s="67">
        <f t="shared" si="176"/>
        <v>0</v>
      </c>
      <c r="I459" s="67">
        <f t="shared" si="176"/>
        <v>0</v>
      </c>
      <c r="J459" s="59" t="e">
        <f t="shared" si="159"/>
        <v>#DIV/0!</v>
      </c>
      <c r="K459" s="59" t="e">
        <f t="shared" si="160"/>
        <v>#DIV/0!</v>
      </c>
    </row>
    <row r="460" spans="2:11" x14ac:dyDescent="0.25">
      <c r="B460" s="110">
        <v>311</v>
      </c>
      <c r="C460" s="111"/>
      <c r="D460" s="112"/>
      <c r="E460" s="112" t="s">
        <v>290</v>
      </c>
      <c r="F460" s="67">
        <f>F461</f>
        <v>0</v>
      </c>
      <c r="G460" s="67">
        <f t="shared" si="176"/>
        <v>0</v>
      </c>
      <c r="H460" s="67">
        <f t="shared" si="176"/>
        <v>0</v>
      </c>
      <c r="I460" s="67">
        <f t="shared" si="176"/>
        <v>0</v>
      </c>
      <c r="J460" s="59" t="e">
        <f t="shared" si="159"/>
        <v>#DIV/0!</v>
      </c>
      <c r="K460" s="59" t="e">
        <f t="shared" si="160"/>
        <v>#DIV/0!</v>
      </c>
    </row>
    <row r="461" spans="2:11" x14ac:dyDescent="0.25">
      <c r="B461" s="110">
        <v>3111</v>
      </c>
      <c r="C461" s="111"/>
      <c r="D461" s="112"/>
      <c r="E461" s="112" t="s">
        <v>291</v>
      </c>
      <c r="F461" s="67">
        <v>0</v>
      </c>
      <c r="G461" s="67">
        <v>0</v>
      </c>
      <c r="H461" s="67">
        <v>0</v>
      </c>
      <c r="I461" s="67">
        <v>0</v>
      </c>
      <c r="J461" s="59" t="e">
        <f t="shared" si="159"/>
        <v>#DIV/0!</v>
      </c>
      <c r="K461" s="59" t="e">
        <f t="shared" si="160"/>
        <v>#DIV/0!</v>
      </c>
    </row>
    <row r="462" spans="2:11" x14ac:dyDescent="0.25">
      <c r="B462" s="216">
        <v>313</v>
      </c>
      <c r="C462" s="216"/>
      <c r="D462" s="216"/>
      <c r="E462" s="53" t="s">
        <v>152</v>
      </c>
      <c r="F462" s="67">
        <f t="shared" si="176"/>
        <v>0</v>
      </c>
      <c r="G462" s="67">
        <f t="shared" si="176"/>
        <v>0</v>
      </c>
      <c r="H462" s="67">
        <f t="shared" ref="H462:I462" si="177">H463</f>
        <v>0</v>
      </c>
      <c r="I462" s="67">
        <f t="shared" si="177"/>
        <v>0</v>
      </c>
      <c r="J462" s="59" t="e">
        <f t="shared" si="159"/>
        <v>#DIV/0!</v>
      </c>
      <c r="K462" s="59" t="e">
        <f t="shared" si="160"/>
        <v>#DIV/0!</v>
      </c>
    </row>
    <row r="463" spans="2:11" ht="25.5" x14ac:dyDescent="0.25">
      <c r="B463" s="210">
        <v>3132</v>
      </c>
      <c r="C463" s="211"/>
      <c r="D463" s="212"/>
      <c r="E463" s="53" t="s">
        <v>153</v>
      </c>
      <c r="F463" s="67">
        <v>0</v>
      </c>
      <c r="G463" s="67">
        <v>0</v>
      </c>
      <c r="H463" s="59">
        <v>0</v>
      </c>
      <c r="I463" s="59">
        <v>0</v>
      </c>
      <c r="J463" s="59" t="e">
        <f t="shared" si="159"/>
        <v>#DIV/0!</v>
      </c>
      <c r="K463" s="59" t="e">
        <f t="shared" si="160"/>
        <v>#DIV/0!</v>
      </c>
    </row>
    <row r="464" spans="2:11" x14ac:dyDescent="0.25">
      <c r="B464" s="210">
        <v>32</v>
      </c>
      <c r="C464" s="211"/>
      <c r="D464" s="212"/>
      <c r="E464" s="112" t="s">
        <v>13</v>
      </c>
      <c r="F464" s="67">
        <f>F465+F467</f>
        <v>8340</v>
      </c>
      <c r="G464" s="67">
        <f t="shared" ref="G464:H464" si="178">G465+G467</f>
        <v>0</v>
      </c>
      <c r="H464" s="67">
        <f t="shared" si="178"/>
        <v>7400</v>
      </c>
      <c r="I464" s="67">
        <f>I465+I467</f>
        <v>6400</v>
      </c>
      <c r="J464" s="59">
        <f t="shared" si="159"/>
        <v>86.486486486486484</v>
      </c>
      <c r="K464" s="59">
        <f t="shared" si="160"/>
        <v>76.738609112709838</v>
      </c>
    </row>
    <row r="465" spans="2:11" x14ac:dyDescent="0.25">
      <c r="B465" s="110">
        <v>323</v>
      </c>
      <c r="C465" s="111"/>
      <c r="D465" s="112"/>
      <c r="E465" s="53" t="s">
        <v>163</v>
      </c>
      <c r="F465" s="67">
        <f>F466</f>
        <v>4995</v>
      </c>
      <c r="G465" s="67">
        <f t="shared" ref="G465:I465" si="179">G466</f>
        <v>0</v>
      </c>
      <c r="H465" s="67">
        <f t="shared" si="179"/>
        <v>0</v>
      </c>
      <c r="I465" s="67">
        <f t="shared" si="179"/>
        <v>0</v>
      </c>
      <c r="J465" s="59" t="e">
        <f t="shared" si="159"/>
        <v>#DIV/0!</v>
      </c>
      <c r="K465" s="59">
        <f t="shared" si="160"/>
        <v>0</v>
      </c>
    </row>
    <row r="466" spans="2:11" x14ac:dyDescent="0.25">
      <c r="B466" s="110">
        <v>3239</v>
      </c>
      <c r="C466" s="111"/>
      <c r="D466" s="112"/>
      <c r="E466" s="112" t="s">
        <v>172</v>
      </c>
      <c r="F466" s="67">
        <v>4995</v>
      </c>
      <c r="G466" s="67">
        <v>0</v>
      </c>
      <c r="H466" s="67">
        <v>0</v>
      </c>
      <c r="I466" s="67">
        <v>0</v>
      </c>
      <c r="J466" s="59" t="e">
        <f t="shared" si="159"/>
        <v>#DIV/0!</v>
      </c>
      <c r="K466" s="59">
        <f t="shared" si="160"/>
        <v>0</v>
      </c>
    </row>
    <row r="467" spans="2:11" x14ac:dyDescent="0.25">
      <c r="B467" s="210">
        <v>329</v>
      </c>
      <c r="C467" s="211"/>
      <c r="D467" s="212"/>
      <c r="E467" s="53" t="s">
        <v>174</v>
      </c>
      <c r="F467" s="67">
        <f>F468</f>
        <v>3345</v>
      </c>
      <c r="G467" s="67">
        <f t="shared" ref="G467:I467" si="180">G468</f>
        <v>0</v>
      </c>
      <c r="H467" s="67">
        <f t="shared" si="180"/>
        <v>7400</v>
      </c>
      <c r="I467" s="67">
        <f t="shared" si="180"/>
        <v>6400</v>
      </c>
      <c r="J467" s="59">
        <f t="shared" si="159"/>
        <v>86.486486486486484</v>
      </c>
      <c r="K467" s="59">
        <f t="shared" si="160"/>
        <v>191.3303437967115</v>
      </c>
    </row>
    <row r="468" spans="2:11" x14ac:dyDescent="0.25">
      <c r="B468" s="210">
        <v>3299</v>
      </c>
      <c r="C468" s="211"/>
      <c r="D468" s="212"/>
      <c r="E468" s="82" t="s">
        <v>174</v>
      </c>
      <c r="F468" s="67">
        <v>3345</v>
      </c>
      <c r="G468" s="67">
        <v>0</v>
      </c>
      <c r="H468" s="59">
        <v>7400</v>
      </c>
      <c r="I468" s="59">
        <v>6400</v>
      </c>
      <c r="J468" s="59">
        <f t="shared" si="159"/>
        <v>86.486486486486484</v>
      </c>
      <c r="K468" s="59">
        <f t="shared" si="160"/>
        <v>191.3303437967115</v>
      </c>
    </row>
    <row r="469" spans="2:11" x14ac:dyDescent="0.25">
      <c r="B469" s="216">
        <v>4</v>
      </c>
      <c r="C469" s="216"/>
      <c r="D469" s="216"/>
      <c r="E469" s="53" t="s">
        <v>6</v>
      </c>
      <c r="F469" s="67">
        <f>F470</f>
        <v>0</v>
      </c>
      <c r="G469" s="67">
        <f t="shared" ref="G469:H469" si="181">G470</f>
        <v>0</v>
      </c>
      <c r="H469" s="67">
        <f t="shared" si="181"/>
        <v>0</v>
      </c>
      <c r="I469" s="67">
        <f>I470</f>
        <v>250</v>
      </c>
      <c r="J469" s="59" t="e">
        <f t="shared" si="159"/>
        <v>#DIV/0!</v>
      </c>
      <c r="K469" s="59" t="e">
        <f t="shared" si="160"/>
        <v>#DIV/0!</v>
      </c>
    </row>
    <row r="470" spans="2:11" ht="25.5" x14ac:dyDescent="0.25">
      <c r="B470" s="210">
        <v>42</v>
      </c>
      <c r="C470" s="211"/>
      <c r="D470" s="212"/>
      <c r="E470" s="144" t="s">
        <v>187</v>
      </c>
      <c r="F470" s="67">
        <f>F471</f>
        <v>0</v>
      </c>
      <c r="G470" s="67">
        <f t="shared" ref="G470:I470" si="182">G471</f>
        <v>0</v>
      </c>
      <c r="H470" s="67">
        <f t="shared" si="182"/>
        <v>0</v>
      </c>
      <c r="I470" s="67">
        <f t="shared" si="182"/>
        <v>250</v>
      </c>
      <c r="J470" s="59" t="e">
        <f t="shared" si="159"/>
        <v>#DIV/0!</v>
      </c>
      <c r="K470" s="59" t="e">
        <f t="shared" si="160"/>
        <v>#DIV/0!</v>
      </c>
    </row>
    <row r="471" spans="2:11" x14ac:dyDescent="0.25">
      <c r="B471" s="210">
        <v>422</v>
      </c>
      <c r="C471" s="211"/>
      <c r="D471" s="212"/>
      <c r="E471" s="144" t="s">
        <v>188</v>
      </c>
      <c r="F471" s="67">
        <f>F472</f>
        <v>0</v>
      </c>
      <c r="G471" s="67">
        <f t="shared" ref="G471:I471" si="183">G472</f>
        <v>0</v>
      </c>
      <c r="H471" s="67">
        <f t="shared" si="183"/>
        <v>0</v>
      </c>
      <c r="I471" s="67">
        <f t="shared" si="183"/>
        <v>250</v>
      </c>
      <c r="J471" s="59" t="e">
        <f t="shared" si="159"/>
        <v>#DIV/0!</v>
      </c>
      <c r="K471" s="59" t="e">
        <f t="shared" si="160"/>
        <v>#DIV/0!</v>
      </c>
    </row>
    <row r="472" spans="2:11" x14ac:dyDescent="0.25">
      <c r="B472" s="216">
        <v>4221</v>
      </c>
      <c r="C472" s="216"/>
      <c r="D472" s="216"/>
      <c r="E472" s="53" t="s">
        <v>94</v>
      </c>
      <c r="F472" s="67">
        <v>0</v>
      </c>
      <c r="G472" s="67">
        <v>0</v>
      </c>
      <c r="H472" s="67">
        <v>0</v>
      </c>
      <c r="I472" s="67">
        <v>250</v>
      </c>
      <c r="J472" s="59" t="e">
        <f t="shared" si="159"/>
        <v>#DIV/0!</v>
      </c>
      <c r="K472" s="59" t="e">
        <f t="shared" si="160"/>
        <v>#DIV/0!</v>
      </c>
    </row>
    <row r="473" spans="2:11" x14ac:dyDescent="0.25">
      <c r="B473" s="216" t="s">
        <v>220</v>
      </c>
      <c r="C473" s="216"/>
      <c r="D473" s="216"/>
      <c r="E473" s="53" t="s">
        <v>197</v>
      </c>
      <c r="F473" s="49"/>
      <c r="G473" s="49"/>
      <c r="H473" s="8"/>
      <c r="I473" s="8"/>
      <c r="J473" s="59"/>
      <c r="K473" s="59"/>
    </row>
    <row r="474" spans="2:11" x14ac:dyDescent="0.25">
      <c r="B474" s="210" t="s">
        <v>229</v>
      </c>
      <c r="C474" s="211"/>
      <c r="D474" s="212"/>
      <c r="E474" s="53" t="s">
        <v>222</v>
      </c>
      <c r="F474" s="49"/>
      <c r="G474" s="49"/>
      <c r="H474" s="8"/>
      <c r="I474" s="8"/>
      <c r="J474" s="59"/>
      <c r="K474" s="59"/>
    </row>
    <row r="475" spans="2:11" x14ac:dyDescent="0.25">
      <c r="B475" s="210">
        <v>6</v>
      </c>
      <c r="C475" s="211"/>
      <c r="D475" s="212"/>
      <c r="E475" s="53" t="s">
        <v>228</v>
      </c>
      <c r="F475" s="67">
        <f>F476</f>
        <v>4261.25</v>
      </c>
      <c r="G475" s="67">
        <f>G476</f>
        <v>0</v>
      </c>
      <c r="H475" s="67">
        <f t="shared" ref="H475" si="184">H476</f>
        <v>260</v>
      </c>
      <c r="I475" s="148">
        <f>I476</f>
        <v>259.2</v>
      </c>
      <c r="J475" s="59">
        <f t="shared" si="159"/>
        <v>99.692307692307693</v>
      </c>
      <c r="K475" s="59">
        <f t="shared" si="160"/>
        <v>6.0827222059254913</v>
      </c>
    </row>
    <row r="476" spans="2:11" x14ac:dyDescent="0.25">
      <c r="B476" s="210">
        <v>3</v>
      </c>
      <c r="C476" s="211"/>
      <c r="D476" s="212"/>
      <c r="E476" s="58" t="s">
        <v>4</v>
      </c>
      <c r="F476" s="67">
        <f>F477+F484</f>
        <v>4261.25</v>
      </c>
      <c r="G476" s="67">
        <f>G477+G484</f>
        <v>0</v>
      </c>
      <c r="H476" s="67">
        <f t="shared" ref="H476" si="185">H477+H484</f>
        <v>260</v>
      </c>
      <c r="I476" s="67">
        <f>I477+I484</f>
        <v>259.2</v>
      </c>
      <c r="J476" s="59">
        <f t="shared" si="159"/>
        <v>99.692307692307693</v>
      </c>
      <c r="K476" s="59">
        <f t="shared" si="160"/>
        <v>6.0827222059254913</v>
      </c>
    </row>
    <row r="477" spans="2:11" x14ac:dyDescent="0.25">
      <c r="B477" s="210">
        <v>31</v>
      </c>
      <c r="C477" s="211"/>
      <c r="D477" s="212"/>
      <c r="E477" s="58" t="s">
        <v>5</v>
      </c>
      <c r="F477" s="67">
        <f>F478+F480+F482</f>
        <v>2240</v>
      </c>
      <c r="G477" s="67">
        <f>G478+G480+G482</f>
        <v>0</v>
      </c>
      <c r="H477" s="67">
        <f t="shared" ref="H477:I477" si="186">H478+H480+H482</f>
        <v>185</v>
      </c>
      <c r="I477" s="67">
        <f t="shared" si="186"/>
        <v>184.5</v>
      </c>
      <c r="J477" s="59">
        <f t="shared" si="159"/>
        <v>99.729729729729726</v>
      </c>
      <c r="K477" s="59">
        <f t="shared" si="160"/>
        <v>8.2366071428571423</v>
      </c>
    </row>
    <row r="478" spans="2:11" x14ac:dyDescent="0.25">
      <c r="B478" s="210">
        <v>311</v>
      </c>
      <c r="C478" s="211"/>
      <c r="D478" s="212"/>
      <c r="E478" s="58" t="s">
        <v>32</v>
      </c>
      <c r="F478" s="67">
        <f>F479</f>
        <v>0</v>
      </c>
      <c r="G478" s="67">
        <f>G479</f>
        <v>0</v>
      </c>
      <c r="H478" s="67">
        <f t="shared" ref="H478:I478" si="187">H479</f>
        <v>0</v>
      </c>
      <c r="I478" s="67">
        <f t="shared" si="187"/>
        <v>0</v>
      </c>
      <c r="J478" s="59" t="e">
        <f t="shared" si="159"/>
        <v>#DIV/0!</v>
      </c>
      <c r="K478" s="59" t="e">
        <f t="shared" si="160"/>
        <v>#DIV/0!</v>
      </c>
    </row>
    <row r="479" spans="2:11" x14ac:dyDescent="0.25">
      <c r="B479" s="216">
        <v>3111</v>
      </c>
      <c r="C479" s="216"/>
      <c r="D479" s="216"/>
      <c r="E479" s="53" t="s">
        <v>33</v>
      </c>
      <c r="F479" s="67">
        <v>0</v>
      </c>
      <c r="G479" s="67">
        <v>0</v>
      </c>
      <c r="H479" s="59">
        <f>G479</f>
        <v>0</v>
      </c>
      <c r="I479" s="59">
        <v>0</v>
      </c>
      <c r="J479" s="59" t="e">
        <f t="shared" si="159"/>
        <v>#DIV/0!</v>
      </c>
      <c r="K479" s="59" t="e">
        <f t="shared" si="160"/>
        <v>#DIV/0!</v>
      </c>
    </row>
    <row r="480" spans="2:11" x14ac:dyDescent="0.25">
      <c r="B480" s="217">
        <v>312</v>
      </c>
      <c r="C480" s="218"/>
      <c r="D480" s="219"/>
      <c r="E480" s="53" t="s">
        <v>151</v>
      </c>
      <c r="F480" s="67">
        <f>F481</f>
        <v>2240</v>
      </c>
      <c r="G480" s="67">
        <f>G481</f>
        <v>0</v>
      </c>
      <c r="H480" s="67">
        <f t="shared" ref="H480:I480" si="188">H481</f>
        <v>185</v>
      </c>
      <c r="I480" s="67">
        <f t="shared" si="188"/>
        <v>184.5</v>
      </c>
      <c r="J480" s="59">
        <f t="shared" si="159"/>
        <v>99.729729729729726</v>
      </c>
      <c r="K480" s="59">
        <f t="shared" si="160"/>
        <v>8.2366071428571423</v>
      </c>
    </row>
    <row r="481" spans="2:11" x14ac:dyDescent="0.25">
      <c r="B481" s="217">
        <v>3121</v>
      </c>
      <c r="C481" s="218"/>
      <c r="D481" s="219"/>
      <c r="E481" s="53" t="s">
        <v>151</v>
      </c>
      <c r="F481" s="67">
        <v>2240</v>
      </c>
      <c r="G481" s="67">
        <v>0</v>
      </c>
      <c r="H481" s="59">
        <v>185</v>
      </c>
      <c r="I481" s="59">
        <v>184.5</v>
      </c>
      <c r="J481" s="59">
        <f t="shared" si="159"/>
        <v>99.729729729729726</v>
      </c>
      <c r="K481" s="59">
        <f t="shared" si="160"/>
        <v>8.2366071428571423</v>
      </c>
    </row>
    <row r="482" spans="2:11" x14ac:dyDescent="0.25">
      <c r="B482" s="216">
        <v>313</v>
      </c>
      <c r="C482" s="216"/>
      <c r="D482" s="216"/>
      <c r="E482" s="53" t="s">
        <v>152</v>
      </c>
      <c r="F482" s="67">
        <f>F483</f>
        <v>0</v>
      </c>
      <c r="G482" s="67">
        <f>G483</f>
        <v>0</v>
      </c>
      <c r="H482" s="67">
        <f t="shared" ref="H482:I482" si="189">H483</f>
        <v>0</v>
      </c>
      <c r="I482" s="67">
        <f t="shared" si="189"/>
        <v>0</v>
      </c>
      <c r="J482" s="59" t="e">
        <f t="shared" si="159"/>
        <v>#DIV/0!</v>
      </c>
      <c r="K482" s="59" t="e">
        <f t="shared" si="160"/>
        <v>#DIV/0!</v>
      </c>
    </row>
    <row r="483" spans="2:11" ht="25.5" x14ac:dyDescent="0.25">
      <c r="B483" s="210">
        <v>3132</v>
      </c>
      <c r="C483" s="211"/>
      <c r="D483" s="212"/>
      <c r="E483" s="53" t="s">
        <v>153</v>
      </c>
      <c r="F483" s="67">
        <v>0</v>
      </c>
      <c r="G483" s="67">
        <v>0</v>
      </c>
      <c r="H483" s="59">
        <f>G483</f>
        <v>0</v>
      </c>
      <c r="I483" s="59">
        <v>0</v>
      </c>
      <c r="J483" s="59" t="e">
        <f t="shared" si="159"/>
        <v>#DIV/0!</v>
      </c>
      <c r="K483" s="59" t="e">
        <f t="shared" si="160"/>
        <v>#DIV/0!</v>
      </c>
    </row>
    <row r="484" spans="2:11" x14ac:dyDescent="0.25">
      <c r="B484" s="210">
        <v>32</v>
      </c>
      <c r="C484" s="211"/>
      <c r="D484" s="212"/>
      <c r="E484" s="58" t="s">
        <v>13</v>
      </c>
      <c r="F484" s="67">
        <f>F485+F489+F496+F492</f>
        <v>2021.2499999999998</v>
      </c>
      <c r="G484" s="67">
        <f>G485+G489+G496+G492</f>
        <v>0</v>
      </c>
      <c r="H484" s="67">
        <f t="shared" ref="H484" si="190">H485+H489+H496+H492</f>
        <v>75</v>
      </c>
      <c r="I484" s="67">
        <f>I485+I489+I496+I492</f>
        <v>74.7</v>
      </c>
      <c r="J484" s="59">
        <f t="shared" si="159"/>
        <v>99.6</v>
      </c>
      <c r="K484" s="59">
        <f t="shared" si="160"/>
        <v>3.6957328385899815</v>
      </c>
    </row>
    <row r="485" spans="2:11" x14ac:dyDescent="0.25">
      <c r="B485" s="210">
        <v>321</v>
      </c>
      <c r="C485" s="211"/>
      <c r="D485" s="212"/>
      <c r="E485" s="58" t="s">
        <v>253</v>
      </c>
      <c r="F485" s="67">
        <f>F486+F487+F488</f>
        <v>1722.31</v>
      </c>
      <c r="G485" s="67">
        <f>SUM(G486:G488)</f>
        <v>0</v>
      </c>
      <c r="H485" s="67">
        <f t="shared" ref="H485:I485" si="191">SUM(H486:H488)</f>
        <v>0</v>
      </c>
      <c r="I485" s="67">
        <f t="shared" si="191"/>
        <v>0</v>
      </c>
      <c r="J485" s="59" t="e">
        <f t="shared" si="159"/>
        <v>#DIV/0!</v>
      </c>
      <c r="K485" s="59">
        <f t="shared" si="160"/>
        <v>0</v>
      </c>
    </row>
    <row r="486" spans="2:11" x14ac:dyDescent="0.25">
      <c r="B486" s="216">
        <v>3211</v>
      </c>
      <c r="C486" s="216"/>
      <c r="D486" s="216"/>
      <c r="E486" s="53" t="s">
        <v>35</v>
      </c>
      <c r="F486" s="67">
        <v>1572.31</v>
      </c>
      <c r="G486" s="67">
        <v>0</v>
      </c>
      <c r="H486" s="59">
        <v>0</v>
      </c>
      <c r="I486" s="59">
        <v>0</v>
      </c>
      <c r="J486" s="59" t="e">
        <f t="shared" si="159"/>
        <v>#DIV/0!</v>
      </c>
      <c r="K486" s="59">
        <f t="shared" si="160"/>
        <v>0</v>
      </c>
    </row>
    <row r="487" spans="2:11" ht="25.5" x14ac:dyDescent="0.25">
      <c r="B487" s="216">
        <v>3212</v>
      </c>
      <c r="C487" s="216"/>
      <c r="D487" s="216"/>
      <c r="E487" s="53" t="s">
        <v>215</v>
      </c>
      <c r="F487" s="67">
        <v>0</v>
      </c>
      <c r="G487" s="67">
        <v>0</v>
      </c>
      <c r="H487" s="59">
        <f>G487</f>
        <v>0</v>
      </c>
      <c r="I487" s="59">
        <v>0</v>
      </c>
      <c r="J487" s="59" t="e">
        <f t="shared" si="159"/>
        <v>#DIV/0!</v>
      </c>
      <c r="K487" s="59" t="e">
        <f t="shared" si="160"/>
        <v>#DIV/0!</v>
      </c>
    </row>
    <row r="488" spans="2:11" x14ac:dyDescent="0.25">
      <c r="B488" s="216">
        <v>3213</v>
      </c>
      <c r="C488" s="216"/>
      <c r="D488" s="216"/>
      <c r="E488" s="53" t="s">
        <v>156</v>
      </c>
      <c r="F488" s="67">
        <v>150</v>
      </c>
      <c r="G488" s="67">
        <v>0</v>
      </c>
      <c r="H488" s="59">
        <v>0</v>
      </c>
      <c r="I488" s="59">
        <v>0</v>
      </c>
      <c r="J488" s="59" t="e">
        <f t="shared" si="159"/>
        <v>#DIV/0!</v>
      </c>
      <c r="K488" s="59">
        <f t="shared" si="160"/>
        <v>0</v>
      </c>
    </row>
    <row r="489" spans="2:11" x14ac:dyDescent="0.25">
      <c r="B489" s="210">
        <v>322</v>
      </c>
      <c r="C489" s="211"/>
      <c r="D489" s="212"/>
      <c r="E489" s="53" t="s">
        <v>158</v>
      </c>
      <c r="F489" s="67">
        <f>F490+F491</f>
        <v>42.84</v>
      </c>
      <c r="G489" s="67">
        <f t="shared" ref="G489:H489" si="192">G490+G491</f>
        <v>0</v>
      </c>
      <c r="H489" s="67">
        <f t="shared" si="192"/>
        <v>0</v>
      </c>
      <c r="I489" s="67">
        <v>0</v>
      </c>
      <c r="J489" s="59" t="e">
        <f t="shared" si="159"/>
        <v>#DIV/0!</v>
      </c>
      <c r="K489" s="59">
        <f t="shared" si="160"/>
        <v>0</v>
      </c>
    </row>
    <row r="490" spans="2:11" x14ac:dyDescent="0.25">
      <c r="B490" s="210">
        <v>3222</v>
      </c>
      <c r="C490" s="211"/>
      <c r="D490" s="212"/>
      <c r="E490" s="58" t="s">
        <v>265</v>
      </c>
      <c r="F490" s="67">
        <v>0</v>
      </c>
      <c r="G490" s="67">
        <v>0</v>
      </c>
      <c r="H490" s="59">
        <f>G490</f>
        <v>0</v>
      </c>
      <c r="I490" s="59">
        <v>0</v>
      </c>
      <c r="J490" s="59" t="e">
        <f t="shared" si="159"/>
        <v>#DIV/0!</v>
      </c>
      <c r="K490" s="59" t="e">
        <f t="shared" si="160"/>
        <v>#DIV/0!</v>
      </c>
    </row>
    <row r="491" spans="2:11" ht="25.5" x14ac:dyDescent="0.25">
      <c r="B491" s="210">
        <v>3224</v>
      </c>
      <c r="C491" s="211"/>
      <c r="D491" s="212"/>
      <c r="E491" s="94" t="s">
        <v>161</v>
      </c>
      <c r="F491" s="67">
        <v>42.84</v>
      </c>
      <c r="G491" s="67">
        <v>0</v>
      </c>
      <c r="H491" s="59">
        <v>0</v>
      </c>
      <c r="I491" s="59">
        <v>0</v>
      </c>
      <c r="J491" s="59" t="e">
        <f t="shared" si="159"/>
        <v>#DIV/0!</v>
      </c>
      <c r="K491" s="59">
        <f t="shared" si="160"/>
        <v>0</v>
      </c>
    </row>
    <row r="492" spans="2:11" x14ac:dyDescent="0.25">
      <c r="B492" s="210">
        <v>323</v>
      </c>
      <c r="C492" s="211"/>
      <c r="D492" s="212"/>
      <c r="E492" s="53" t="s">
        <v>163</v>
      </c>
      <c r="F492" s="67">
        <f>F495+F494+F493</f>
        <v>188.8</v>
      </c>
      <c r="G492" s="67">
        <f t="shared" ref="G492:I492" si="193">G493+G494</f>
        <v>0</v>
      </c>
      <c r="H492" s="67">
        <f t="shared" si="193"/>
        <v>0</v>
      </c>
      <c r="I492" s="67">
        <f t="shared" si="193"/>
        <v>0</v>
      </c>
      <c r="J492" s="59" t="e">
        <f t="shared" si="159"/>
        <v>#DIV/0!</v>
      </c>
      <c r="K492" s="59">
        <f t="shared" si="160"/>
        <v>0</v>
      </c>
    </row>
    <row r="493" spans="2:11" x14ac:dyDescent="0.25">
      <c r="B493" s="210">
        <v>3233</v>
      </c>
      <c r="C493" s="211"/>
      <c r="D493" s="212"/>
      <c r="E493" s="58" t="s">
        <v>166</v>
      </c>
      <c r="F493" s="67">
        <v>0</v>
      </c>
      <c r="G493" s="67">
        <v>0</v>
      </c>
      <c r="H493" s="59">
        <v>0</v>
      </c>
      <c r="I493" s="59">
        <v>0</v>
      </c>
      <c r="J493" s="59" t="e">
        <f t="shared" si="159"/>
        <v>#DIV/0!</v>
      </c>
      <c r="K493" s="59" t="e">
        <f t="shared" si="160"/>
        <v>#DIV/0!</v>
      </c>
    </row>
    <row r="494" spans="2:11" x14ac:dyDescent="0.25">
      <c r="B494" s="210">
        <v>3237</v>
      </c>
      <c r="C494" s="211"/>
      <c r="D494" s="212"/>
      <c r="E494" s="94" t="s">
        <v>170</v>
      </c>
      <c r="F494" s="67">
        <v>188.8</v>
      </c>
      <c r="G494" s="67">
        <v>0</v>
      </c>
      <c r="H494" s="67">
        <v>0</v>
      </c>
      <c r="I494" s="67">
        <v>0</v>
      </c>
      <c r="J494" s="59" t="e">
        <f t="shared" si="159"/>
        <v>#DIV/0!</v>
      </c>
      <c r="K494" s="59">
        <f t="shared" si="160"/>
        <v>0</v>
      </c>
    </row>
    <row r="495" spans="2:11" x14ac:dyDescent="0.25">
      <c r="B495" s="135">
        <v>3239</v>
      </c>
      <c r="C495" s="136"/>
      <c r="D495" s="137"/>
      <c r="E495" s="137" t="s">
        <v>172</v>
      </c>
      <c r="F495" s="67">
        <v>0</v>
      </c>
      <c r="G495" s="67"/>
      <c r="H495" s="67"/>
      <c r="I495" s="67"/>
      <c r="J495" s="59"/>
      <c r="K495" s="59"/>
    </row>
    <row r="496" spans="2:11" x14ac:dyDescent="0.25">
      <c r="B496" s="210">
        <v>329</v>
      </c>
      <c r="C496" s="211"/>
      <c r="D496" s="212"/>
      <c r="E496" s="53" t="s">
        <v>174</v>
      </c>
      <c r="F496" s="67">
        <f>F497+F498</f>
        <v>67.3</v>
      </c>
      <c r="G496" s="67">
        <f>G498</f>
        <v>0</v>
      </c>
      <c r="H496" s="67">
        <f t="shared" ref="H496:I496" si="194">H497+H498</f>
        <v>75</v>
      </c>
      <c r="I496" s="67">
        <f t="shared" si="194"/>
        <v>74.7</v>
      </c>
      <c r="J496" s="59">
        <f t="shared" ref="J496:J508" si="195">I496/H496*100</f>
        <v>99.6</v>
      </c>
      <c r="K496" s="59">
        <f t="shared" ref="K496:K508" si="196">I496/F496*100</f>
        <v>110.99554234769688</v>
      </c>
    </row>
    <row r="497" spans="2:11" x14ac:dyDescent="0.25">
      <c r="B497" s="210">
        <v>3293</v>
      </c>
      <c r="C497" s="211"/>
      <c r="D497" s="212"/>
      <c r="E497" s="58" t="s">
        <v>176</v>
      </c>
      <c r="F497" s="67">
        <v>67.3</v>
      </c>
      <c r="G497" s="67">
        <v>0</v>
      </c>
      <c r="H497" s="59">
        <v>75</v>
      </c>
      <c r="I497" s="59">
        <v>74.7</v>
      </c>
      <c r="J497" s="59">
        <f t="shared" si="195"/>
        <v>99.6</v>
      </c>
      <c r="K497" s="59">
        <f t="shared" si="196"/>
        <v>110.99554234769688</v>
      </c>
    </row>
    <row r="498" spans="2:11" x14ac:dyDescent="0.25">
      <c r="B498" s="210">
        <v>3299</v>
      </c>
      <c r="C498" s="211"/>
      <c r="D498" s="212"/>
      <c r="E498" s="91" t="s">
        <v>174</v>
      </c>
      <c r="F498" s="67">
        <v>0</v>
      </c>
      <c r="G498" s="67"/>
      <c r="H498" s="59">
        <f>G498</f>
        <v>0</v>
      </c>
      <c r="I498" s="59">
        <v>0</v>
      </c>
      <c r="J498" s="59" t="e">
        <f t="shared" si="195"/>
        <v>#DIV/0!</v>
      </c>
      <c r="K498" s="59" t="e">
        <f t="shared" si="196"/>
        <v>#DIV/0!</v>
      </c>
    </row>
    <row r="499" spans="2:11" x14ac:dyDescent="0.25">
      <c r="B499" s="210" t="s">
        <v>292</v>
      </c>
      <c r="C499" s="211"/>
      <c r="D499" s="212"/>
      <c r="E499" s="53" t="s">
        <v>197</v>
      </c>
      <c r="F499" s="35"/>
      <c r="G499" s="35"/>
      <c r="H499" s="35"/>
      <c r="I499" s="35"/>
      <c r="J499" s="59"/>
      <c r="K499" s="59"/>
    </row>
    <row r="500" spans="2:11" x14ac:dyDescent="0.25">
      <c r="B500" s="210" t="s">
        <v>211</v>
      </c>
      <c r="C500" s="211"/>
      <c r="D500" s="212"/>
      <c r="E500" s="53" t="s">
        <v>225</v>
      </c>
      <c r="F500" s="60">
        <f>F501+F505</f>
        <v>0</v>
      </c>
      <c r="G500" s="60">
        <f t="shared" ref="G500:H500" si="197">G501+G505</f>
        <v>0</v>
      </c>
      <c r="H500" s="60">
        <f t="shared" si="197"/>
        <v>500</v>
      </c>
      <c r="I500" s="149">
        <f>I501+I505</f>
        <v>6924.6399999999994</v>
      </c>
      <c r="J500" s="59">
        <f t="shared" si="195"/>
        <v>1384.9279999999999</v>
      </c>
      <c r="K500" s="59" t="e">
        <f t="shared" si="196"/>
        <v>#DIV/0!</v>
      </c>
    </row>
    <row r="501" spans="2:11" x14ac:dyDescent="0.25">
      <c r="B501" s="141">
        <v>3</v>
      </c>
      <c r="C501" s="142"/>
      <c r="D501" s="143"/>
      <c r="E501" s="145" t="s">
        <v>4</v>
      </c>
      <c r="F501" s="60">
        <f>F502</f>
        <v>0</v>
      </c>
      <c r="G501" s="60">
        <f t="shared" ref="G501:I502" si="198">G502</f>
        <v>0</v>
      </c>
      <c r="H501" s="60">
        <f t="shared" si="198"/>
        <v>0</v>
      </c>
      <c r="I501" s="60">
        <f>I502</f>
        <v>6409.44</v>
      </c>
      <c r="J501" s="59" t="e">
        <f t="shared" si="195"/>
        <v>#DIV/0!</v>
      </c>
      <c r="K501" s="59" t="e">
        <f t="shared" si="196"/>
        <v>#DIV/0!</v>
      </c>
    </row>
    <row r="502" spans="2:11" x14ac:dyDescent="0.25">
      <c r="B502" s="141">
        <v>32</v>
      </c>
      <c r="C502" s="142"/>
      <c r="D502" s="143"/>
      <c r="E502" s="143" t="s">
        <v>13</v>
      </c>
      <c r="F502" s="60">
        <f>F503</f>
        <v>0</v>
      </c>
      <c r="G502" s="60">
        <f t="shared" si="198"/>
        <v>0</v>
      </c>
      <c r="H502" s="60">
        <f t="shared" si="198"/>
        <v>0</v>
      </c>
      <c r="I502" s="60">
        <f t="shared" si="198"/>
        <v>6409.44</v>
      </c>
      <c r="J502" s="59" t="e">
        <f t="shared" si="195"/>
        <v>#DIV/0!</v>
      </c>
      <c r="K502" s="59" t="e">
        <f t="shared" si="196"/>
        <v>#DIV/0!</v>
      </c>
    </row>
    <row r="503" spans="2:11" x14ac:dyDescent="0.25">
      <c r="B503" s="213">
        <v>323</v>
      </c>
      <c r="C503" s="214"/>
      <c r="D503" s="215"/>
      <c r="E503" s="53" t="s">
        <v>163</v>
      </c>
      <c r="F503" s="60">
        <f>F504</f>
        <v>0</v>
      </c>
      <c r="G503" s="60">
        <f>G505</f>
        <v>0</v>
      </c>
      <c r="H503" s="60">
        <v>0</v>
      </c>
      <c r="I503" s="60">
        <f>I504</f>
        <v>6409.44</v>
      </c>
      <c r="J503" s="59" t="e">
        <f t="shared" si="195"/>
        <v>#DIV/0!</v>
      </c>
      <c r="K503" s="59" t="e">
        <f t="shared" si="196"/>
        <v>#DIV/0!</v>
      </c>
    </row>
    <row r="504" spans="2:11" x14ac:dyDescent="0.25">
      <c r="B504" s="210">
        <v>3232</v>
      </c>
      <c r="C504" s="211"/>
      <c r="D504" s="212"/>
      <c r="E504" s="66" t="s">
        <v>165</v>
      </c>
      <c r="F504" s="60">
        <v>0</v>
      </c>
      <c r="G504" s="60">
        <v>0</v>
      </c>
      <c r="H504" s="60">
        <v>0</v>
      </c>
      <c r="I504" s="60">
        <v>6409.44</v>
      </c>
      <c r="J504" s="59" t="e">
        <f t="shared" si="195"/>
        <v>#DIV/0!</v>
      </c>
      <c r="K504" s="59" t="e">
        <f t="shared" si="196"/>
        <v>#DIV/0!</v>
      </c>
    </row>
    <row r="505" spans="2:11" x14ac:dyDescent="0.25">
      <c r="B505" s="213">
        <v>4</v>
      </c>
      <c r="C505" s="214"/>
      <c r="D505" s="215"/>
      <c r="E505" s="116" t="s">
        <v>6</v>
      </c>
      <c r="F505" s="60">
        <f>F506</f>
        <v>0</v>
      </c>
      <c r="G505" s="60">
        <f t="shared" ref="G505:I505" si="199">G506</f>
        <v>0</v>
      </c>
      <c r="H505" s="60">
        <f t="shared" si="199"/>
        <v>500</v>
      </c>
      <c r="I505" s="60">
        <f t="shared" si="199"/>
        <v>515.20000000000005</v>
      </c>
      <c r="J505" s="59">
        <f t="shared" si="195"/>
        <v>103.03999999999999</v>
      </c>
      <c r="K505" s="59" t="e">
        <f t="shared" si="196"/>
        <v>#DIV/0!</v>
      </c>
    </row>
    <row r="506" spans="2:11" x14ac:dyDescent="0.25">
      <c r="B506" s="213">
        <v>42</v>
      </c>
      <c r="C506" s="214"/>
      <c r="D506" s="215"/>
      <c r="E506" s="116" t="s">
        <v>293</v>
      </c>
      <c r="F506" s="60">
        <f>F507</f>
        <v>0</v>
      </c>
      <c r="G506" s="60">
        <f t="shared" ref="G506:I506" si="200">G507</f>
        <v>0</v>
      </c>
      <c r="H506" s="60">
        <f t="shared" si="200"/>
        <v>500</v>
      </c>
      <c r="I506" s="60">
        <f t="shared" si="200"/>
        <v>515.20000000000005</v>
      </c>
      <c r="J506" s="59">
        <f t="shared" si="195"/>
        <v>103.03999999999999</v>
      </c>
      <c r="K506" s="59" t="e">
        <f t="shared" si="196"/>
        <v>#DIV/0!</v>
      </c>
    </row>
    <row r="507" spans="2:11" x14ac:dyDescent="0.25">
      <c r="B507" s="213">
        <v>422</v>
      </c>
      <c r="C507" s="214"/>
      <c r="D507" s="215"/>
      <c r="E507" s="116" t="s">
        <v>188</v>
      </c>
      <c r="F507" s="60">
        <f>F508</f>
        <v>0</v>
      </c>
      <c r="G507" s="60">
        <f t="shared" ref="G507:I507" si="201">G508</f>
        <v>0</v>
      </c>
      <c r="H507" s="60">
        <f t="shared" si="201"/>
        <v>500</v>
      </c>
      <c r="I507" s="60">
        <f t="shared" si="201"/>
        <v>515.20000000000005</v>
      </c>
      <c r="J507" s="59">
        <f t="shared" si="195"/>
        <v>103.03999999999999</v>
      </c>
      <c r="K507" s="59" t="e">
        <f t="shared" si="196"/>
        <v>#DIV/0!</v>
      </c>
    </row>
    <row r="508" spans="2:11" x14ac:dyDescent="0.25">
      <c r="B508" s="213">
        <v>4221</v>
      </c>
      <c r="C508" s="214"/>
      <c r="D508" s="215"/>
      <c r="E508" s="116" t="s">
        <v>94</v>
      </c>
      <c r="F508" s="60">
        <v>0</v>
      </c>
      <c r="G508" s="116">
        <v>0</v>
      </c>
      <c r="H508" s="60">
        <v>500</v>
      </c>
      <c r="I508" s="60">
        <v>515.20000000000005</v>
      </c>
      <c r="J508" s="59">
        <f t="shared" si="195"/>
        <v>103.03999999999999</v>
      </c>
      <c r="K508" s="59" t="e">
        <f t="shared" si="196"/>
        <v>#DIV/0!</v>
      </c>
    </row>
  </sheetData>
  <autoFilter ref="H1:H508" xr:uid="{00000000-0009-0000-0000-000007000000}"/>
  <mergeCells count="457">
    <mergeCell ref="B469:D469"/>
    <mergeCell ref="B470:D470"/>
    <mergeCell ref="B471:D471"/>
    <mergeCell ref="B472:D472"/>
    <mergeCell ref="B152:D152"/>
    <mergeCell ref="B153:D153"/>
    <mergeCell ref="B135:D135"/>
    <mergeCell ref="B397:D397"/>
    <mergeCell ref="B122:D122"/>
    <mergeCell ref="B123:D123"/>
    <mergeCell ref="B124:D124"/>
    <mergeCell ref="B126:D126"/>
    <mergeCell ref="B127:D127"/>
    <mergeCell ref="B128:D128"/>
    <mergeCell ref="B129:D129"/>
    <mergeCell ref="B130:D130"/>
    <mergeCell ref="B133:D133"/>
    <mergeCell ref="B134:D134"/>
    <mergeCell ref="B136:D136"/>
    <mergeCell ref="B137:D137"/>
    <mergeCell ref="B138:D138"/>
    <mergeCell ref="B139:D139"/>
    <mergeCell ref="B142:D142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97:D97"/>
    <mergeCell ref="B98:D98"/>
    <mergeCell ref="B100:D100"/>
    <mergeCell ref="B101:D101"/>
    <mergeCell ref="B107:D107"/>
    <mergeCell ref="B112:D112"/>
    <mergeCell ref="B113:D113"/>
    <mergeCell ref="B109:D109"/>
    <mergeCell ref="B125:D125"/>
    <mergeCell ref="B505:D505"/>
    <mergeCell ref="B506:D506"/>
    <mergeCell ref="B507:D507"/>
    <mergeCell ref="B508:D508"/>
    <mergeCell ref="B272:D272"/>
    <mergeCell ref="B273:D273"/>
    <mergeCell ref="B274:D274"/>
    <mergeCell ref="B464:D464"/>
    <mergeCell ref="B121:D121"/>
    <mergeCell ref="B309:D309"/>
    <mergeCell ref="B310:D310"/>
    <mergeCell ref="B311:D311"/>
    <mergeCell ref="B312:D312"/>
    <mergeCell ref="B297:D297"/>
    <mergeCell ref="B298:D298"/>
    <mergeCell ref="B299:D299"/>
    <mergeCell ref="B300:D300"/>
    <mergeCell ref="B302:D302"/>
    <mergeCell ref="B303:D303"/>
    <mergeCell ref="B161:D161"/>
    <mergeCell ref="B162:D162"/>
    <mergeCell ref="B156:D156"/>
    <mergeCell ref="B157:D157"/>
    <mergeCell ref="B158:D158"/>
    <mergeCell ref="B159:D159"/>
    <mergeCell ref="B160:D160"/>
    <mergeCell ref="B165:D165"/>
    <mergeCell ref="B166:D166"/>
    <mergeCell ref="B216:D216"/>
    <mergeCell ref="B217:D217"/>
    <mergeCell ref="B498:D498"/>
    <mergeCell ref="B290:D290"/>
    <mergeCell ref="B291:D291"/>
    <mergeCell ref="B294:D294"/>
    <mergeCell ref="B295:D295"/>
    <mergeCell ref="B296:D296"/>
    <mergeCell ref="B293:D293"/>
    <mergeCell ref="B227:D227"/>
    <mergeCell ref="B228:D228"/>
    <mergeCell ref="B229:D229"/>
    <mergeCell ref="B230:D230"/>
    <mergeCell ref="B231:D231"/>
    <mergeCell ref="B222:D222"/>
    <mergeCell ref="B223:D223"/>
    <mergeCell ref="B224:D224"/>
    <mergeCell ref="B225:D225"/>
    <mergeCell ref="B226:D226"/>
    <mergeCell ref="B236:D236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5:D15"/>
    <mergeCell ref="B22:D22"/>
    <mergeCell ref="B19:D19"/>
    <mergeCell ref="B20:D20"/>
    <mergeCell ref="B21:D21"/>
    <mergeCell ref="B16:D16"/>
    <mergeCell ref="B17:D17"/>
    <mergeCell ref="B28:D28"/>
    <mergeCell ref="B1:D1"/>
    <mergeCell ref="B4:J4"/>
    <mergeCell ref="B6:E6"/>
    <mergeCell ref="B7:E7"/>
    <mergeCell ref="B2:J2"/>
    <mergeCell ref="B13:D13"/>
    <mergeCell ref="B8:D8"/>
    <mergeCell ref="B11:D11"/>
    <mergeCell ref="B12:D12"/>
    <mergeCell ref="B10:D10"/>
    <mergeCell ref="B9:D9"/>
    <mergeCell ref="B40:D40"/>
    <mergeCell ref="B41:D41"/>
    <mergeCell ref="B42:D42"/>
    <mergeCell ref="B33:D33"/>
    <mergeCell ref="B34:D34"/>
    <mergeCell ref="B35:D35"/>
    <mergeCell ref="B36:D36"/>
    <mergeCell ref="B37:D37"/>
    <mergeCell ref="B54:D54"/>
    <mergeCell ref="B38:D38"/>
    <mergeCell ref="B39:D39"/>
    <mergeCell ref="B56:D56"/>
    <mergeCell ref="B48:D48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65:D65"/>
    <mergeCell ref="B66:D66"/>
    <mergeCell ref="B67:D67"/>
    <mergeCell ref="B68:D68"/>
    <mergeCell ref="B69:D69"/>
    <mergeCell ref="B57:D57"/>
    <mergeCell ref="B58:D58"/>
    <mergeCell ref="B59:D59"/>
    <mergeCell ref="B64:D64"/>
    <mergeCell ref="B61:D61"/>
    <mergeCell ref="B62:D62"/>
    <mergeCell ref="B63:D63"/>
    <mergeCell ref="B74:D74"/>
    <mergeCell ref="B75:D75"/>
    <mergeCell ref="B76:D76"/>
    <mergeCell ref="B77:D77"/>
    <mergeCell ref="B78:D78"/>
    <mergeCell ref="B70:D70"/>
    <mergeCell ref="B71:D71"/>
    <mergeCell ref="B72:D72"/>
    <mergeCell ref="B73:D73"/>
    <mergeCell ref="B84:D84"/>
    <mergeCell ref="B85:D85"/>
    <mergeCell ref="B86:D86"/>
    <mergeCell ref="B87:D87"/>
    <mergeCell ref="B89:D89"/>
    <mergeCell ref="B79:D79"/>
    <mergeCell ref="B80:D80"/>
    <mergeCell ref="B81:D81"/>
    <mergeCell ref="B82:D82"/>
    <mergeCell ref="B83:D83"/>
    <mergeCell ref="B90:D90"/>
    <mergeCell ref="B91:D91"/>
    <mergeCell ref="B92:D92"/>
    <mergeCell ref="B154:D154"/>
    <mergeCell ref="B155:D155"/>
    <mergeCell ref="B93:D93"/>
    <mergeCell ref="B94:D94"/>
    <mergeCell ref="B95:D95"/>
    <mergeCell ref="B96:D96"/>
    <mergeCell ref="B102:D102"/>
    <mergeCell ref="B103:D103"/>
    <mergeCell ref="B104:D104"/>
    <mergeCell ref="B105:D105"/>
    <mergeCell ref="B117:D117"/>
    <mergeCell ref="B106:D106"/>
    <mergeCell ref="B108:D108"/>
    <mergeCell ref="B110:D110"/>
    <mergeCell ref="B111:D111"/>
    <mergeCell ref="B114:D114"/>
    <mergeCell ref="B115:D115"/>
    <mergeCell ref="B116:D116"/>
    <mergeCell ref="B118:D118"/>
    <mergeCell ref="B119:D119"/>
    <mergeCell ref="B120:D120"/>
    <mergeCell ref="B169:D169"/>
    <mergeCell ref="B171:D171"/>
    <mergeCell ref="B168:D168"/>
    <mergeCell ref="B170:D170"/>
    <mergeCell ref="B163:D163"/>
    <mergeCell ref="B164:D164"/>
    <mergeCell ref="B183:D183"/>
    <mergeCell ref="B184:D184"/>
    <mergeCell ref="B178:D178"/>
    <mergeCell ref="B179:D179"/>
    <mergeCell ref="B180:D180"/>
    <mergeCell ref="B181:D181"/>
    <mergeCell ref="B172:D172"/>
    <mergeCell ref="B173:D173"/>
    <mergeCell ref="B174:D174"/>
    <mergeCell ref="B175:D175"/>
    <mergeCell ref="B176:D176"/>
    <mergeCell ref="B177:D177"/>
    <mergeCell ref="B182:D182"/>
    <mergeCell ref="B167:D167"/>
    <mergeCell ref="B195:D195"/>
    <mergeCell ref="B196:D196"/>
    <mergeCell ref="B197:D197"/>
    <mergeCell ref="B210:D210"/>
    <mergeCell ref="B205:D205"/>
    <mergeCell ref="B206:D206"/>
    <mergeCell ref="B207:D207"/>
    <mergeCell ref="B208:D208"/>
    <mergeCell ref="B209:D209"/>
    <mergeCell ref="B202:D202"/>
    <mergeCell ref="B203:D203"/>
    <mergeCell ref="B204:D204"/>
    <mergeCell ref="B198:D198"/>
    <mergeCell ref="B190:D190"/>
    <mergeCell ref="B191:D191"/>
    <mergeCell ref="B192:D192"/>
    <mergeCell ref="B193:D193"/>
    <mergeCell ref="B185:D185"/>
    <mergeCell ref="B186:D186"/>
    <mergeCell ref="B187:D187"/>
    <mergeCell ref="B188:D188"/>
    <mergeCell ref="B189:D189"/>
    <mergeCell ref="B232:D232"/>
    <mergeCell ref="B233:D233"/>
    <mergeCell ref="B234:D234"/>
    <mergeCell ref="B235:D23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7:D237"/>
    <mergeCell ref="B238:D238"/>
    <mergeCell ref="B239:D239"/>
    <mergeCell ref="B240:D240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86:D286"/>
    <mergeCell ref="B287:D287"/>
    <mergeCell ref="B288:D288"/>
    <mergeCell ref="B289:D289"/>
    <mergeCell ref="B313:D313"/>
    <mergeCell ref="B282:D282"/>
    <mergeCell ref="B283:D283"/>
    <mergeCell ref="B284:D284"/>
    <mergeCell ref="B271:D271"/>
    <mergeCell ref="B278:D278"/>
    <mergeCell ref="B279:D279"/>
    <mergeCell ref="B280:D280"/>
    <mergeCell ref="B281:D281"/>
    <mergeCell ref="B319:D319"/>
    <mergeCell ref="B320:D320"/>
    <mergeCell ref="B321:D321"/>
    <mergeCell ref="B322:D322"/>
    <mergeCell ref="B323:D323"/>
    <mergeCell ref="B314:D314"/>
    <mergeCell ref="B315:D315"/>
    <mergeCell ref="B316:D316"/>
    <mergeCell ref="B317:D317"/>
    <mergeCell ref="B318:D318"/>
    <mergeCell ref="B342:D342"/>
    <mergeCell ref="B343:D343"/>
    <mergeCell ref="B339:D339"/>
    <mergeCell ref="B336:D336"/>
    <mergeCell ref="B330:D330"/>
    <mergeCell ref="B331:D331"/>
    <mergeCell ref="B332:D332"/>
    <mergeCell ref="B324:D324"/>
    <mergeCell ref="B325:D325"/>
    <mergeCell ref="B326:D326"/>
    <mergeCell ref="B334:D334"/>
    <mergeCell ref="B335:D335"/>
    <mergeCell ref="B351:D351"/>
    <mergeCell ref="B352:D352"/>
    <mergeCell ref="B349:D349"/>
    <mergeCell ref="B350:D350"/>
    <mergeCell ref="B359:D359"/>
    <mergeCell ref="B360:D360"/>
    <mergeCell ref="B361:D361"/>
    <mergeCell ref="B348:D348"/>
    <mergeCell ref="B344:D344"/>
    <mergeCell ref="B345:D345"/>
    <mergeCell ref="B346:D346"/>
    <mergeCell ref="B354:D354"/>
    <mergeCell ref="B355:D355"/>
    <mergeCell ref="B356:D356"/>
    <mergeCell ref="B358:D358"/>
    <mergeCell ref="B357:D357"/>
    <mergeCell ref="B371:D371"/>
    <mergeCell ref="B372:D372"/>
    <mergeCell ref="B374:D374"/>
    <mergeCell ref="B376:D376"/>
    <mergeCell ref="B368:D368"/>
    <mergeCell ref="B369:D369"/>
    <mergeCell ref="B370:D370"/>
    <mergeCell ref="B362:D362"/>
    <mergeCell ref="B363:D363"/>
    <mergeCell ref="B364:D364"/>
    <mergeCell ref="B365:D365"/>
    <mergeCell ref="B366:D366"/>
    <mergeCell ref="B367:D367"/>
    <mergeCell ref="B401:D401"/>
    <mergeCell ref="B402:D402"/>
    <mergeCell ref="B403:D403"/>
    <mergeCell ref="B404:D404"/>
    <mergeCell ref="B394:D394"/>
    <mergeCell ref="B398:D398"/>
    <mergeCell ref="B399:D399"/>
    <mergeCell ref="B400:D400"/>
    <mergeCell ref="B373:D373"/>
    <mergeCell ref="B375:D375"/>
    <mergeCell ref="B380:D380"/>
    <mergeCell ref="B386:D386"/>
    <mergeCell ref="B390:D390"/>
    <mergeCell ref="B391:D391"/>
    <mergeCell ref="B382:D382"/>
    <mergeCell ref="B384:D384"/>
    <mergeCell ref="B387:D387"/>
    <mergeCell ref="B385:D385"/>
    <mergeCell ref="B377:D377"/>
    <mergeCell ref="B378:D378"/>
    <mergeCell ref="B392:D392"/>
    <mergeCell ref="B383:D383"/>
    <mergeCell ref="B395:D395"/>
    <mergeCell ref="B396:D396"/>
    <mergeCell ref="B410:D410"/>
    <mergeCell ref="B411:D411"/>
    <mergeCell ref="B412:D412"/>
    <mergeCell ref="B413:D413"/>
    <mergeCell ref="B405:D405"/>
    <mergeCell ref="B406:D406"/>
    <mergeCell ref="B407:D407"/>
    <mergeCell ref="B408:D408"/>
    <mergeCell ref="B409:D409"/>
    <mergeCell ref="B419:D419"/>
    <mergeCell ref="B420:D420"/>
    <mergeCell ref="B421:D421"/>
    <mergeCell ref="B422:D422"/>
    <mergeCell ref="B424:D424"/>
    <mergeCell ref="B414:D414"/>
    <mergeCell ref="B415:D415"/>
    <mergeCell ref="B416:D416"/>
    <mergeCell ref="B417:D417"/>
    <mergeCell ref="B418:D418"/>
    <mergeCell ref="B447:D447"/>
    <mergeCell ref="B448:D448"/>
    <mergeCell ref="B423:D423"/>
    <mergeCell ref="B425:D425"/>
    <mergeCell ref="B426:D426"/>
    <mergeCell ref="B437:D437"/>
    <mergeCell ref="B440:D440"/>
    <mergeCell ref="B441:D441"/>
    <mergeCell ref="B442:D442"/>
    <mergeCell ref="B444:D444"/>
    <mergeCell ref="B445:D445"/>
    <mergeCell ref="B446:D446"/>
    <mergeCell ref="B434:D434"/>
    <mergeCell ref="B435:D435"/>
    <mergeCell ref="B439:D439"/>
    <mergeCell ref="B443:D443"/>
    <mergeCell ref="B427:D427"/>
    <mergeCell ref="B429:D429"/>
    <mergeCell ref="B430:D430"/>
    <mergeCell ref="B432:D432"/>
    <mergeCell ref="B433:D433"/>
    <mergeCell ref="B428:D428"/>
    <mergeCell ref="B463:D463"/>
    <mergeCell ref="B462:D462"/>
    <mergeCell ref="B455:D455"/>
    <mergeCell ref="B456:D456"/>
    <mergeCell ref="B457:D457"/>
    <mergeCell ref="B458:D458"/>
    <mergeCell ref="B459:D459"/>
    <mergeCell ref="B449:D449"/>
    <mergeCell ref="B452:D452"/>
    <mergeCell ref="B453:D453"/>
    <mergeCell ref="B454:D454"/>
    <mergeCell ref="B451:D451"/>
    <mergeCell ref="B489:D489"/>
    <mergeCell ref="B490:D490"/>
    <mergeCell ref="B484:D484"/>
    <mergeCell ref="B485:D485"/>
    <mergeCell ref="B486:D486"/>
    <mergeCell ref="B487:D487"/>
    <mergeCell ref="B488:D488"/>
    <mergeCell ref="B473:D473"/>
    <mergeCell ref="B474:D474"/>
    <mergeCell ref="B475:D475"/>
    <mergeCell ref="B476:D476"/>
    <mergeCell ref="B482:D482"/>
    <mergeCell ref="B479:D479"/>
    <mergeCell ref="B480:D480"/>
    <mergeCell ref="B481:D481"/>
    <mergeCell ref="B483:D483"/>
    <mergeCell ref="B477:D477"/>
    <mergeCell ref="B478:D478"/>
    <mergeCell ref="B218:D218"/>
    <mergeCell ref="B219:D219"/>
    <mergeCell ref="B220:D220"/>
    <mergeCell ref="B221:D221"/>
    <mergeCell ref="B503:D503"/>
    <mergeCell ref="B504:D504"/>
    <mergeCell ref="B143:D143"/>
    <mergeCell ref="B140:D140"/>
    <mergeCell ref="B141:D141"/>
    <mergeCell ref="B388:D388"/>
    <mergeCell ref="B389:D389"/>
    <mergeCell ref="B438:D438"/>
    <mergeCell ref="B214:D214"/>
    <mergeCell ref="B215:D215"/>
    <mergeCell ref="B499:D499"/>
    <mergeCell ref="B500:D500"/>
    <mergeCell ref="B491:D491"/>
    <mergeCell ref="B494:D494"/>
    <mergeCell ref="B467:D467"/>
    <mergeCell ref="B468:D468"/>
    <mergeCell ref="B496:D496"/>
    <mergeCell ref="B497:D497"/>
    <mergeCell ref="B493:D493"/>
    <mergeCell ref="B492:D492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SAŽETAK</vt:lpstr>
      <vt:lpstr>Prihodi po ek klasifikaciji</vt:lpstr>
      <vt:lpstr>Rashodi po ek.klasifikaciji</vt:lpstr>
      <vt:lpstr>Prihodi i rashodi po izvorima</vt:lpstr>
      <vt:lpstr>Rashodi prema funkcijskoj k </vt:lpstr>
      <vt:lpstr>Račun financiranja</vt:lpstr>
      <vt:lpstr>Račun fin prema izvorima f</vt:lpstr>
      <vt:lpstr>POSEBNI DIO</vt:lpstr>
      <vt:lpstr>'Prihodi po ek klasifikaciji'!Podrucje_ispisa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Nataša Ilić-Huserik</cp:lastModifiedBy>
  <cp:lastPrinted>2026-03-20T12:25:37Z</cp:lastPrinted>
  <dcterms:created xsi:type="dcterms:W3CDTF">2022-08-12T12:51:27Z</dcterms:created>
  <dcterms:modified xsi:type="dcterms:W3CDTF">2026-03-23T11:13:29Z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